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460" windowWidth="23460" windowHeight="19540" tabRatio="309" activeTab="2"/>
  </bookViews>
  <sheets>
    <sheet name="Energy Spec Comparison" sheetId="1" r:id="rId1"/>
    <sheet name="EPCRA Reporting" sheetId="2" r:id="rId2"/>
    <sheet name="Conversion Table" sheetId="3" r:id="rId3"/>
    <sheet name="Energy Ref Table" sheetId="4" r:id="rId4"/>
    <sheet name="Wood BTU's by Type" sheetId="5" r:id="rId5"/>
  </sheets>
  <externalReferences>
    <externalReference r:id="rId8"/>
  </externalReferences>
  <definedNames>
    <definedName name="Lud_Elect_BTUs_per_buck">#REF!</definedName>
    <definedName name="Meteric_Ton_Lbs">'Conversion Table'!$B$23</definedName>
    <definedName name="mmBtu">'Energy Ref Table'!$B$5</definedName>
    <definedName name="Oil_BTUs_per_buck">#REF!</definedName>
    <definedName name="_xlnm.Print_Area" localSheetId="0">'Energy Spec Comparison'!$A$1:$Q$57</definedName>
    <definedName name="Propane_Weight">#REF!</definedName>
    <definedName name="U.S.GalCuInch">#REF!</definedName>
    <definedName name="Water_Weight">#REF!</definedName>
    <definedName name="Water1LbVol">#REF!</definedName>
  </definedNames>
  <calcPr fullCalcOnLoad="1"/>
</workbook>
</file>

<file path=xl/sharedStrings.xml><?xml version="1.0" encoding="utf-8"?>
<sst xmlns="http://schemas.openxmlformats.org/spreadsheetml/2006/main" count="1026" uniqueCount="264">
  <si>
    <t>ULSK</t>
  </si>
  <si>
    <t>Energy</t>
  </si>
  <si>
    <t>Grade</t>
  </si>
  <si>
    <t>Unit of Meas</t>
  </si>
  <si>
    <t>BTU's per Unit</t>
  </si>
  <si>
    <t>Octane/Centane Rating</t>
  </si>
  <si>
    <t>Pour Point ° F</t>
  </si>
  <si>
    <t>Cloud Point</t>
  </si>
  <si>
    <t>CFPP</t>
  </si>
  <si>
    <t>Evapor Point ° F</t>
  </si>
  <si>
    <t>Flash Point ° F</t>
  </si>
  <si>
    <t>API Gravity</t>
  </si>
  <si>
    <t>Specific Gravity</t>
  </si>
  <si>
    <t>US Thermal Coeffic</t>
  </si>
  <si>
    <t>n/a</t>
  </si>
  <si>
    <t>Natural Gas</t>
  </si>
  <si>
    <t>CCF</t>
  </si>
  <si>
    <t>Propane</t>
  </si>
  <si>
    <t>HD5 (C3H8)</t>
  </si>
  <si>
    <t>Gallon</t>
  </si>
  <si>
    <t>Butane</t>
  </si>
  <si>
    <t>(C4H10)</t>
  </si>
  <si>
    <t>Kerosene</t>
  </si>
  <si>
    <t>Jet A\ K1</t>
  </si>
  <si>
    <t>Diesel</t>
  </si>
  <si>
    <t>Fuel Oil</t>
  </si>
  <si>
    <t>**</t>
  </si>
  <si>
    <t>BioFuel B100</t>
  </si>
  <si>
    <t>ASTM D6751</t>
  </si>
  <si>
    <t>#4 Fuel Oil</t>
  </si>
  <si>
    <t>#6 Fuel Oil</t>
  </si>
  <si>
    <t>Gasoline</t>
  </si>
  <si>
    <t>87 Octane</t>
  </si>
  <si>
    <t>70-350</t>
  </si>
  <si>
    <t>89 Octane</t>
  </si>
  <si>
    <t>92 Octane</t>
  </si>
  <si>
    <t>Coal</t>
  </si>
  <si>
    <t>Anthracite</t>
  </si>
  <si>
    <t>lbs.</t>
  </si>
  <si>
    <t>Bituminous</t>
  </si>
  <si>
    <t>Water</t>
  </si>
  <si>
    <t>Steam</t>
  </si>
  <si>
    <t>Boiler Horse Power</t>
  </si>
  <si>
    <t>1 HP</t>
  </si>
  <si>
    <t>Cubic Feet per Gallon =</t>
  </si>
  <si>
    <t>Water #@60°</t>
  </si>
  <si>
    <t>Inch^3</t>
  </si>
  <si>
    <t>U.S. Gallon</t>
  </si>
  <si>
    <t>Imperial Gallon = 277 Cu Inches or 1.201 U.S. Gallons</t>
  </si>
  <si>
    <t>Imperial to US</t>
  </si>
  <si>
    <t>KWH= Kilowatt hour</t>
  </si>
  <si>
    <t>Liters per gallon</t>
  </si>
  <si>
    <t>U.S. Gal per Liter</t>
  </si>
  <si>
    <t>pound per kilogram</t>
  </si>
  <si>
    <t>Liters per U.S. Gal</t>
  </si>
  <si>
    <t>CNG</t>
  </si>
  <si>
    <t>LNG</t>
  </si>
  <si>
    <t>GGE (Gasoline gallon equivalent)</t>
  </si>
  <si>
    <t>Gasoline E10</t>
  </si>
  <si>
    <r>
      <t>Gasoline gallon equivalent</t>
    </r>
    <r>
      <rPr>
        <sz val="10"/>
        <rFont val="Helv"/>
        <family val="0"/>
      </rPr>
      <t xml:space="preserve"> (GGE) or gasoline-equivalent gallon (GEG) is the amount of alternative fuel it takes to equal the energy content of one liquid gallon of gasoline.</t>
    </r>
  </si>
  <si>
    <t>mmBtu</t>
  </si>
  <si>
    <t>One cubic foot of natural gas produces approximately 1,000 BTUs, so 1,000 cu.ft. of gas is comparable to 1 MBTU</t>
  </si>
  <si>
    <t xml:space="preserve">therm, decatherm:  A measurement of heat equivalent to 100,000 BTU. Decatherm is more widely used in the energy industry. A decatherm equals one million BTU. </t>
  </si>
  <si>
    <t>A BTU is the amount of heat required to increase the temperature of a pint of water (which weighs exactly 16 ounces or 1 pound) by one degree Fahrenheit.</t>
  </si>
  <si>
    <t xml:space="preserve">  Since BTUs are measurements of energy consumption, they can be converted directly to kilowatt-hours (3412 BTUs = 1 kWh) or joules (1 BTU = 1,055.06 joules).</t>
  </si>
  <si>
    <t xml:space="preserve">   A wooden kitchen match produce approximately 1 BTU, and air conditioners for household use typically produce between 5,000 and 15,000 BTU.</t>
  </si>
  <si>
    <t>1mmBtu = 10 Therms</t>
  </si>
  <si>
    <t>lbs./gal @60°F @ 1 Atmosphere</t>
  </si>
  <si>
    <t>Gaseous Cubic Feet per Gallon</t>
  </si>
  <si>
    <t>126.67 cu ft.</t>
  </si>
  <si>
    <t>blends vary</t>
  </si>
  <si>
    <t>(62.4 lbs. per cubic foot)</t>
  </si>
  <si>
    <t>1 Lb.</t>
  </si>
  <si>
    <t>Cubic Feet Liquid to US Gal</t>
  </si>
  <si>
    <t>Federal DOT lbs. per gallon water</t>
  </si>
  <si>
    <t>Note</t>
  </si>
  <si>
    <t>Ton</t>
  </si>
  <si>
    <t>Wood Pellets</t>
  </si>
  <si>
    <t>Wood</t>
  </si>
  <si>
    <t>Green 50% MC</t>
  </si>
  <si>
    <t>SemiDry 30%MC</t>
  </si>
  <si>
    <t>AirDry 20%MC</t>
  </si>
  <si>
    <t>KilnDry 0%MC</t>
  </si>
  <si>
    <t>Premium</t>
  </si>
  <si>
    <t>SoftKilnDry 13%MC</t>
  </si>
  <si>
    <t>HardKilnDry 8%MC</t>
  </si>
  <si>
    <t>Corn</t>
  </si>
  <si>
    <t>Shelled 15%MC</t>
  </si>
  <si>
    <t>AmericanElm</t>
  </si>
  <si>
    <t>Med</t>
  </si>
  <si>
    <t>Med/Fair</t>
  </si>
  <si>
    <t>No</t>
  </si>
  <si>
    <t>No/None</t>
  </si>
  <si>
    <t>Fair</t>
  </si>
  <si>
    <t>High</t>
  </si>
  <si>
    <t>N/A</t>
  </si>
  <si>
    <t/>
  </si>
  <si>
    <t>Good</t>
  </si>
  <si>
    <t>Apple</t>
  </si>
  <si>
    <t>Poor</t>
  </si>
  <si>
    <t>Few</t>
  </si>
  <si>
    <t>Excel</t>
  </si>
  <si>
    <t>Aspen</t>
  </si>
  <si>
    <t>Low</t>
  </si>
  <si>
    <t>Yes</t>
  </si>
  <si>
    <t>Balsam Fir</t>
  </si>
  <si>
    <t>Basswood</t>
  </si>
  <si>
    <t>Beech</t>
  </si>
  <si>
    <t>Yes/Poor</t>
  </si>
  <si>
    <t>No/Few</t>
  </si>
  <si>
    <t>Minim</t>
  </si>
  <si>
    <t>Black Ash</t>
  </si>
  <si>
    <t>Yes/Fair</t>
  </si>
  <si>
    <t>Black Birch</t>
  </si>
  <si>
    <t>Yes/Good</t>
  </si>
  <si>
    <t>No/Mod</t>
  </si>
  <si>
    <t>Black Spruce</t>
  </si>
  <si>
    <t>BlackCherry</t>
  </si>
  <si>
    <t>BlackLocust</t>
  </si>
  <si>
    <t>None</t>
  </si>
  <si>
    <t>Blue Beech</t>
  </si>
  <si>
    <t>Boxelder</t>
  </si>
  <si>
    <t>Butternut</t>
  </si>
  <si>
    <t>Charcoal</t>
  </si>
  <si>
    <t>Cherry</t>
  </si>
  <si>
    <t>Chestnut</t>
  </si>
  <si>
    <t>Cottonwood</t>
  </si>
  <si>
    <t>Cypress</t>
  </si>
  <si>
    <t>Dogwood</t>
  </si>
  <si>
    <t>Douglas Fir</t>
  </si>
  <si>
    <t>Med/;Low</t>
  </si>
  <si>
    <t>Yes/Exc</t>
  </si>
  <si>
    <t>Yes/Many</t>
  </si>
  <si>
    <t>Med/Exc</t>
  </si>
  <si>
    <t>Grey Birch</t>
  </si>
  <si>
    <t>Gum</t>
  </si>
  <si>
    <t>Hackberry</t>
  </si>
  <si>
    <t>HardMaple</t>
  </si>
  <si>
    <t>Bad</t>
  </si>
  <si>
    <t>Hemlock</t>
  </si>
  <si>
    <t>Many</t>
  </si>
  <si>
    <t>Hickory</t>
  </si>
  <si>
    <t>Jack Pine</t>
  </si>
  <si>
    <t>Larch</t>
  </si>
  <si>
    <t>Norway Pine</t>
  </si>
  <si>
    <t>Paper Birch</t>
  </si>
  <si>
    <t>Pecan</t>
  </si>
  <si>
    <t>Pitch Pine</t>
  </si>
  <si>
    <t>Red Oak</t>
  </si>
  <si>
    <t>Redwood</t>
  </si>
  <si>
    <t>High/;Low</t>
  </si>
  <si>
    <t>Aroma</t>
  </si>
  <si>
    <t>Spruce</t>
  </si>
  <si>
    <t>Sugar Maple</t>
  </si>
  <si>
    <t>Sugar Pine</t>
  </si>
  <si>
    <t>Sycamore</t>
  </si>
  <si>
    <t>Tamarack</t>
  </si>
  <si>
    <t>Walnut</t>
  </si>
  <si>
    <t>White Ash</t>
  </si>
  <si>
    <t>White Birch</t>
  </si>
  <si>
    <t>White Cedar</t>
  </si>
  <si>
    <t>Some</t>
  </si>
  <si>
    <t>White Elm</t>
  </si>
  <si>
    <t>White Oak</t>
  </si>
  <si>
    <t>Willow</t>
  </si>
  <si>
    <t>Yellow Poplar</t>
  </si>
  <si>
    <t>Relative Heat</t>
  </si>
  <si>
    <t>Easy to Burn</t>
  </si>
  <si>
    <t>Easy to Split</t>
  </si>
  <si>
    <t>Heavy Smoke ?</t>
  </si>
  <si>
    <t>Throw Sparks ?</t>
  </si>
  <si>
    <t>General Rating</t>
  </si>
  <si>
    <t>Weight of Seasoned Cord-lbs</t>
  </si>
  <si>
    <t>Heat Producd per Cord M Btu</t>
  </si>
  <si>
    <t>Eastern Hornbeam</t>
  </si>
  <si>
    <t>Eastern Red Cedar</t>
  </si>
  <si>
    <t>Eastern White Pine</t>
  </si>
  <si>
    <t>Ponderosa Pine</t>
  </si>
  <si>
    <t>Red or Soft Maple</t>
  </si>
  <si>
    <t>Southern Yellow Pine</t>
  </si>
  <si>
    <t>Western Red Cedar</t>
  </si>
  <si>
    <t>Western White Pine</t>
  </si>
  <si>
    <t>Yellow Birch</t>
  </si>
  <si>
    <t>BTU's Per Ton</t>
  </si>
  <si>
    <t>Heat Producd per Cord mmBtu</t>
  </si>
  <si>
    <t>Cord</t>
  </si>
  <si>
    <t>BTU's Per Cord</t>
  </si>
  <si>
    <t>AirDry Maple/Oak 20%MC</t>
  </si>
  <si>
    <t>Sean Cota</t>
  </si>
  <si>
    <t>Prepared by</t>
  </si>
  <si>
    <t>More Reference Data:</t>
  </si>
  <si>
    <t>See Wood BTU's tab for more detail</t>
  </si>
  <si>
    <t>0.66 kg/m³</t>
  </si>
  <si>
    <t>Atmospheric (CH4)</t>
  </si>
  <si>
    <t>GGE</t>
  </si>
  <si>
    <t>BU</t>
  </si>
  <si>
    <t>Gallons of LPG per Cubic Feet-&gt;</t>
  </si>
  <si>
    <t>One Million BTU's</t>
  </si>
  <si>
    <t>100 Cubic Feed of Gas at 60°F at atmospheric pressure.</t>
  </si>
  <si>
    <t>Same 100 Cubic Feed of Gas at 60°F at atmospheric pressure.</t>
  </si>
  <si>
    <t>(at -256°F)</t>
  </si>
  <si>
    <t>0.41 kg/L to 0.5 kg/L</t>
  </si>
  <si>
    <t>LNG is reduced to about 1/600th of volume of natural gas, by refrigerating it to -256°F. Gallons are compensated for this temperature. LNG is 2.4 times heavier than that of CNG or 60% of that of diesel fuel.</t>
  </si>
  <si>
    <t>LPG's are temperature adjust to 60°F</t>
  </si>
  <si>
    <t>Wholesale purchases of petroleum atmospheric liquids are generally compensated to 60°F, and sold at the standard volume, not compensated to for temperature.</t>
  </si>
  <si>
    <t>A cord is the amount of wood that, when "ranked and well stowed" (arranged so pieces are aligned, parallel, touching and compact), occupies a volume of 128 cubic feet (3.62 m3). This corresponds to a well stacked woodpile 4 feet wide, 4 feet high, and 8 feet long.</t>
  </si>
  <si>
    <t xml:space="preserve">A bushel is an imperial and U.S. customary unit of dry volume, equivalent in each of these systems to 4 pecks or 8 gallons. It is used for volumes of dry commodities (not liquids). It is abbreviated as bsh. or bu. </t>
  </si>
  <si>
    <t>2000 lbs.</t>
  </si>
  <si>
    <t>See Reference Data Tab for unit data</t>
  </si>
  <si>
    <t>Best</t>
  </si>
  <si>
    <t>Energy Dynamics Descriptions</t>
  </si>
  <si>
    <t>Air-dry 20%MC</t>
  </si>
  <si>
    <t>Air-dry Maple/Oak 20%MC</t>
  </si>
  <si>
    <t>Kiln Dry 0%MC</t>
  </si>
  <si>
    <t>Tree Species</t>
  </si>
  <si>
    <t>President, New England Fuel Institute</t>
  </si>
  <si>
    <t>www.nefi.com</t>
  </si>
  <si>
    <t>sean.cota@nefi.com</t>
  </si>
  <si>
    <t>Telephone: (617) 924-1000</t>
  </si>
  <si>
    <t xml:space="preserve">Special Note: These are figures that I've gathered over years to try to have a quick reference point for key energy data. </t>
  </si>
  <si>
    <t>Spec change and may have local variations, so please check to confirm your numbers</t>
  </si>
  <si>
    <t>Sulfur Content of products vary by local and product</t>
  </si>
  <si>
    <t>JP-8</t>
  </si>
  <si>
    <t>CAS # (Chemical Abstracts Service)</t>
  </si>
  <si>
    <t>68334-30-5</t>
  </si>
  <si>
    <t>8008-20-6</t>
  </si>
  <si>
    <t>Heating Oil Dealers - NAICS 454310</t>
  </si>
  <si>
    <t xml:space="preserve">Petroleum Bulk plants - NAICS 424710 </t>
  </si>
  <si>
    <t xml:space="preserve">Retail Gasoline Stations with Convenience Stores - NAICS 447110 </t>
  </si>
  <si>
    <t>Retail Gasoline Stations without Convenience Stores - NAICS 447190</t>
  </si>
  <si>
    <t>Cardlock Sites – NAICS 447190</t>
  </si>
  <si>
    <t>Aviation Gas 100LL (blue) 100 Octane</t>
  </si>
  <si>
    <t>CAS Mixture</t>
  </si>
  <si>
    <t>74-98-6</t>
  </si>
  <si>
    <t>106-97-8</t>
  </si>
  <si>
    <t>Fuel Oil No. 6 (Bunker C)</t>
  </si>
  <si>
    <t>68476-33-5</t>
  </si>
  <si>
    <t>68476-31-3</t>
  </si>
  <si>
    <t>68476-30-2</t>
  </si>
  <si>
    <t>8006-61-9</t>
  </si>
  <si>
    <t>EPA EPCRA Weight in lbs Threashold</t>
  </si>
  <si>
    <t>Reportable Amounts</t>
  </si>
  <si>
    <t>Fuel Oil No. 4</t>
  </si>
  <si>
    <t>BioFine</t>
  </si>
  <si>
    <t>Levulinic Ester Blends</t>
  </si>
  <si>
    <t>ULSHO</t>
  </si>
  <si>
    <t>Cell/Voicemail: 202-843-1000</t>
  </si>
  <si>
    <t xml:space="preserve">DC Office: 1629 K St. Suite 300, Washington DC 20006 </t>
  </si>
  <si>
    <t>New England Office: 64 Central St, Southborough MA 01745</t>
  </si>
  <si>
    <t>Ethanol</t>
  </si>
  <si>
    <t>E100</t>
  </si>
  <si>
    <t xml:space="preserve">84,530 </t>
  </si>
  <si>
    <t>Lbs per Metric ton</t>
  </si>
  <si>
    <t>Gallons Per Metric Ton</t>
  </si>
  <si>
    <t>Meteric_Ton_Lbs</t>
  </si>
  <si>
    <t>Electricity</t>
  </si>
  <si>
    <t>KWH</t>
  </si>
  <si>
    <t>3.6 megajoules</t>
  </si>
  <si>
    <t>Resistance Heat</t>
  </si>
  <si>
    <t>Watts in Tank</t>
  </si>
  <si>
    <t>BTUs in tank</t>
  </si>
  <si>
    <t>Usable Tank Size</t>
  </si>
  <si>
    <t>Megawatts</t>
  </si>
  <si>
    <t>Kilowatts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</si>
</sst>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#,##0\ \°\F"/>
    <numFmt numFmtId="175" formatCode="0.00000"/>
    <numFmt numFmtId="176" formatCode="0.0"/>
    <numFmt numFmtId="177" formatCode="\W\C\ 0.0"/>
    <numFmt numFmtId="178" formatCode="00000"/>
    <numFmt numFmtId="179" formatCode="0.0%"/>
    <numFmt numFmtId="180" formatCode="0.000%"/>
    <numFmt numFmtId="181" formatCode="0.0000%"/>
    <numFmt numFmtId="182" formatCode="#,##0.0"/>
    <numFmt numFmtId="183" formatCode="#,##0.0_);[Red]\(#,##0.0\)"/>
    <numFmt numFmtId="184" formatCode="[$-409]dddd\,\ mmmm\ d\,\ yyyy"/>
    <numFmt numFmtId="185" formatCode="m/d/yy;@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h:mm:ss\ AM/PM"/>
    <numFmt numFmtId="196" formatCode="#,##0.000;[Red]\-#,##0.000"/>
    <numFmt numFmtId="197" formatCode="#,##0.0;[Red]\-#,##0.0"/>
    <numFmt numFmtId="198" formatCode="0.000000"/>
    <numFmt numFmtId="199" formatCode="0.000000000"/>
    <numFmt numFmtId="200" formatCode="0.0000000000"/>
    <numFmt numFmtId="201" formatCode="0.00000000"/>
    <numFmt numFmtId="202" formatCode="0.0000000"/>
  </numFmts>
  <fonts count="46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2"/>
    </font>
    <font>
      <b/>
      <sz val="10"/>
      <name val="Helv"/>
      <family val="0"/>
    </font>
    <font>
      <sz val="9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8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3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73" fontId="5" fillId="0" borderId="0" xfId="0" applyNumberFormat="1" applyFont="1" applyAlignment="1">
      <alignment horizontal="center" wrapText="1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8" fontId="0" fillId="0" borderId="0" xfId="43" applyFont="1" applyAlignment="1">
      <alignment/>
    </xf>
    <xf numFmtId="38" fontId="0" fillId="0" borderId="0" xfId="43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5" fillId="0" borderId="0" xfId="0" applyFont="1" applyAlignment="1">
      <alignment horizontal="center" textRotation="90" wrapText="1"/>
    </xf>
    <xf numFmtId="0" fontId="0" fillId="0" borderId="0" xfId="0" applyAlignment="1">
      <alignment horizontal="center" wrapText="1"/>
    </xf>
    <xf numFmtId="40" fontId="0" fillId="0" borderId="0" xfId="42" applyFont="1" applyAlignment="1">
      <alignment horizontal="center" wrapText="1"/>
    </xf>
    <xf numFmtId="40" fontId="0" fillId="0" borderId="0" xfId="42" applyFont="1" applyAlignment="1">
      <alignment/>
    </xf>
    <xf numFmtId="38" fontId="0" fillId="0" borderId="0" xfId="42" applyNumberFormat="1" applyFont="1" applyAlignment="1">
      <alignment horizontal="center" wrapText="1"/>
    </xf>
    <xf numFmtId="38" fontId="0" fillId="0" borderId="0" xfId="42" applyNumberFormat="1" applyFont="1" applyAlignment="1">
      <alignment/>
    </xf>
    <xf numFmtId="174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38" fontId="0" fillId="0" borderId="0" xfId="43" applyFont="1" applyAlignment="1">
      <alignment horizontal="right"/>
    </xf>
    <xf numFmtId="3" fontId="0" fillId="0" borderId="0" xfId="0" applyNumberFormat="1" applyFont="1" applyAlignment="1">
      <alignment horizontal="right"/>
    </xf>
    <xf numFmtId="38" fontId="0" fillId="0" borderId="0" xfId="42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8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Gasoline_gallon_equivalent#cite_note-about-3" TargetMode="External" /><Relationship Id="rId2" Type="http://schemas.openxmlformats.org/officeDocument/2006/relationships/hyperlink" Target="http://www.nefi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125" zoomScaleNormal="125" zoomScalePageLayoutView="125" workbookViewId="0" topLeftCell="A1">
      <pane xSplit="3" topLeftCell="D1" activePane="topRight" state="frozen"/>
      <selection pane="topLeft" activeCell="A1" sqref="A1"/>
      <selection pane="topRight" activeCell="B7" sqref="B7:E7"/>
    </sheetView>
  </sheetViews>
  <sheetFormatPr defaultColWidth="11.421875" defaultRowHeight="12.75"/>
  <cols>
    <col min="1" max="1" width="2.00390625" style="0" customWidth="1"/>
    <col min="2" max="2" width="11.28125" style="0" bestFit="1" customWidth="1"/>
    <col min="3" max="3" width="26.8515625" style="0" customWidth="1"/>
    <col min="4" max="4" width="7.7109375" style="0" customWidth="1"/>
    <col min="5" max="5" width="10.8515625" style="0" customWidth="1"/>
    <col min="6" max="6" width="7.421875" style="0" customWidth="1"/>
    <col min="7" max="9" width="8.00390625" style="0" customWidth="1"/>
    <col min="10" max="10" width="9.8515625" style="0" customWidth="1"/>
    <col min="11" max="13" width="7.140625" style="0" customWidth="1"/>
    <col min="14" max="14" width="8.28125" style="0" customWidth="1"/>
    <col min="15" max="15" width="7.28125" style="0" customWidth="1"/>
    <col min="16" max="16" width="6.28125" style="0" customWidth="1"/>
    <col min="17" max="17" width="9.28125" style="0" customWidth="1"/>
  </cols>
  <sheetData>
    <row r="1" spans="1:18" s="12" customFormat="1" ht="82.5" customHeight="1">
      <c r="A1" s="34" t="s">
        <v>75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57</v>
      </c>
      <c r="G1" s="12" t="s">
        <v>5</v>
      </c>
      <c r="H1" s="12" t="s">
        <v>6</v>
      </c>
      <c r="I1" s="12" t="s">
        <v>7</v>
      </c>
      <c r="J1" s="12" t="s">
        <v>8</v>
      </c>
      <c r="K1" s="14" t="s">
        <v>9</v>
      </c>
      <c r="L1" s="14" t="s">
        <v>10</v>
      </c>
      <c r="M1" s="12" t="s">
        <v>11</v>
      </c>
      <c r="N1" s="12" t="s">
        <v>12</v>
      </c>
      <c r="O1" s="12" t="s">
        <v>13</v>
      </c>
      <c r="P1" s="15" t="s">
        <v>67</v>
      </c>
      <c r="Q1" s="22" t="s">
        <v>68</v>
      </c>
      <c r="R1" s="22" t="s">
        <v>223</v>
      </c>
    </row>
    <row r="2" spans="1:18" ht="12.75">
      <c r="A2" s="42">
        <v>1</v>
      </c>
      <c r="B2" s="2" t="s">
        <v>15</v>
      </c>
      <c r="C2" s="28" t="s">
        <v>193</v>
      </c>
      <c r="D2" t="s">
        <v>60</v>
      </c>
      <c r="E2" s="19">
        <v>1000000</v>
      </c>
      <c r="F2" s="30"/>
      <c r="G2" s="3"/>
      <c r="H2" s="9"/>
      <c r="I2" s="9"/>
      <c r="J2" s="9"/>
      <c r="K2" s="9">
        <v>-263.2</v>
      </c>
      <c r="L2" s="9">
        <v>-250</v>
      </c>
      <c r="M2" s="9"/>
      <c r="N2" s="9" t="s">
        <v>192</v>
      </c>
      <c r="O2" s="10"/>
      <c r="P2" s="9"/>
      <c r="Q2" s="23"/>
      <c r="R2" s="17"/>
    </row>
    <row r="3" spans="1:18" ht="12.75">
      <c r="A3" s="42"/>
      <c r="B3" s="2" t="s">
        <v>15</v>
      </c>
      <c r="C3" s="28" t="s">
        <v>193</v>
      </c>
      <c r="D3" s="8" t="s">
        <v>16</v>
      </c>
      <c r="E3" s="19">
        <v>95000</v>
      </c>
      <c r="F3" s="30"/>
      <c r="G3" s="3"/>
      <c r="H3" s="9" t="s">
        <v>14</v>
      </c>
      <c r="I3" s="9"/>
      <c r="J3" s="9"/>
      <c r="K3" s="9">
        <v>-263.2</v>
      </c>
      <c r="L3" s="9">
        <v>-250</v>
      </c>
      <c r="M3" s="7"/>
      <c r="N3" s="7">
        <v>0.3</v>
      </c>
      <c r="O3" s="10"/>
      <c r="P3" s="9" t="s">
        <v>14</v>
      </c>
      <c r="Q3" s="23"/>
      <c r="R3" s="17"/>
    </row>
    <row r="4" spans="1:18" ht="12.75">
      <c r="A4" s="42"/>
      <c r="B4" s="27" t="s">
        <v>15</v>
      </c>
      <c r="C4" s="28" t="s">
        <v>55</v>
      </c>
      <c r="D4" s="8" t="s">
        <v>16</v>
      </c>
      <c r="E4" s="19">
        <v>95000</v>
      </c>
      <c r="F4" t="s">
        <v>69</v>
      </c>
      <c r="G4" s="3"/>
      <c r="H4" s="9"/>
      <c r="I4" s="9"/>
      <c r="J4" s="9"/>
      <c r="K4" s="9">
        <v>-263.2</v>
      </c>
      <c r="L4" s="9">
        <v>-250</v>
      </c>
      <c r="M4" s="7"/>
      <c r="N4" s="7" t="s">
        <v>201</v>
      </c>
      <c r="O4" s="10"/>
      <c r="P4" s="9"/>
      <c r="Q4" s="23"/>
      <c r="R4" s="17"/>
    </row>
    <row r="5" spans="1:18" ht="12.75">
      <c r="A5" s="42"/>
      <c r="B5" s="27" t="s">
        <v>15</v>
      </c>
      <c r="C5" s="28" t="s">
        <v>55</v>
      </c>
      <c r="D5" s="31" t="s">
        <v>194</v>
      </c>
      <c r="E5" s="19">
        <v>95000</v>
      </c>
      <c r="F5" t="s">
        <v>69</v>
      </c>
      <c r="G5" s="3"/>
      <c r="H5" s="9"/>
      <c r="I5" s="9"/>
      <c r="J5" s="9"/>
      <c r="K5" s="9">
        <v>-263.2</v>
      </c>
      <c r="L5" s="9">
        <v>-250</v>
      </c>
      <c r="M5" s="7"/>
      <c r="N5" s="7"/>
      <c r="O5" s="10"/>
      <c r="P5" s="9"/>
      <c r="Q5" s="23"/>
      <c r="R5" s="17"/>
    </row>
    <row r="6" spans="1:18" ht="12.75">
      <c r="A6" s="42"/>
      <c r="B6" s="27" t="s">
        <v>15</v>
      </c>
      <c r="C6" s="28" t="s">
        <v>56</v>
      </c>
      <c r="D6" s="8" t="s">
        <v>19</v>
      </c>
      <c r="E6" s="19">
        <v>75000</v>
      </c>
      <c r="F6" s="30">
        <v>1.52</v>
      </c>
      <c r="G6" s="3"/>
      <c r="H6" s="9"/>
      <c r="I6" s="9"/>
      <c r="J6" s="9"/>
      <c r="K6" s="9">
        <v>-263.2</v>
      </c>
      <c r="L6" s="9">
        <v>-250</v>
      </c>
      <c r="M6" s="7"/>
      <c r="N6" s="7"/>
      <c r="O6" s="10"/>
      <c r="P6" s="5">
        <f>1.102311311/0.264172052</f>
        <v>4.172702231952985</v>
      </c>
      <c r="Q6" s="41" t="s">
        <v>200</v>
      </c>
      <c r="R6" s="17"/>
    </row>
    <row r="7" spans="1:18" ht="12.75">
      <c r="A7" s="42"/>
      <c r="B7" s="2" t="s">
        <v>17</v>
      </c>
      <c r="C7" s="26" t="s">
        <v>18</v>
      </c>
      <c r="D7" s="8" t="s">
        <v>19</v>
      </c>
      <c r="E7" s="19">
        <v>91690</v>
      </c>
      <c r="F7" s="30"/>
      <c r="G7" s="3">
        <v>100</v>
      </c>
      <c r="H7" s="9">
        <v>-305</v>
      </c>
      <c r="I7" s="9"/>
      <c r="J7" s="9"/>
      <c r="K7" s="9">
        <v>-43</v>
      </c>
      <c r="L7" s="9">
        <v>-156</v>
      </c>
      <c r="M7" s="7"/>
      <c r="N7" s="7">
        <v>0.51</v>
      </c>
      <c r="O7" s="10">
        <v>0.001316</v>
      </c>
      <c r="P7" s="5">
        <v>4.24</v>
      </c>
      <c r="Q7" s="24">
        <v>36.39</v>
      </c>
      <c r="R7" s="17" t="s">
        <v>233</v>
      </c>
    </row>
    <row r="8" spans="1:18" ht="12.75">
      <c r="A8" s="42"/>
      <c r="B8" s="27" t="s">
        <v>243</v>
      </c>
      <c r="C8" s="28" t="s">
        <v>244</v>
      </c>
      <c r="D8" s="8" t="s">
        <v>19</v>
      </c>
      <c r="E8" s="19">
        <v>100000</v>
      </c>
      <c r="F8" s="30"/>
      <c r="G8" s="3"/>
      <c r="H8" s="9">
        <v>-65</v>
      </c>
      <c r="I8" s="9"/>
      <c r="J8" s="9"/>
      <c r="K8" s="9"/>
      <c r="L8" s="9"/>
      <c r="M8" s="7"/>
      <c r="N8" s="7"/>
      <c r="O8" s="10"/>
      <c r="P8" s="5"/>
      <c r="Q8" s="24"/>
      <c r="R8" s="17"/>
    </row>
    <row r="9" spans="1:18" ht="12.75">
      <c r="A9" s="42"/>
      <c r="B9" s="2" t="s">
        <v>20</v>
      </c>
      <c r="C9" s="26" t="s">
        <v>21</v>
      </c>
      <c r="D9" s="8" t="s">
        <v>19</v>
      </c>
      <c r="E9" s="19">
        <v>102400</v>
      </c>
      <c r="F9" s="30"/>
      <c r="G9" s="3">
        <v>92</v>
      </c>
      <c r="H9" s="9">
        <v>-220</v>
      </c>
      <c r="I9" s="9"/>
      <c r="J9" s="9"/>
      <c r="K9" s="9">
        <v>32</v>
      </c>
      <c r="L9" s="9">
        <v>-76</v>
      </c>
      <c r="M9" s="7"/>
      <c r="N9" s="7">
        <v>0.58</v>
      </c>
      <c r="O9" s="10"/>
      <c r="P9" s="5">
        <v>4.81</v>
      </c>
      <c r="Q9" s="24">
        <v>31.26</v>
      </c>
      <c r="R9" s="17" t="s">
        <v>234</v>
      </c>
    </row>
    <row r="10" spans="1:18" ht="12.75">
      <c r="A10" s="42">
        <v>3</v>
      </c>
      <c r="B10" s="2" t="s">
        <v>22</v>
      </c>
      <c r="C10" s="26" t="s">
        <v>0</v>
      </c>
      <c r="D10" s="8" t="s">
        <v>19</v>
      </c>
      <c r="E10" s="19">
        <v>127856</v>
      </c>
      <c r="F10" s="30"/>
      <c r="G10" s="3"/>
      <c r="H10" s="9">
        <v>-40</v>
      </c>
      <c r="I10" s="9">
        <v>-35</v>
      </c>
      <c r="J10" s="9">
        <v>-22</v>
      </c>
      <c r="K10" s="9">
        <v>310</v>
      </c>
      <c r="L10" s="9">
        <v>108</v>
      </c>
      <c r="M10" s="7">
        <v>43.6</v>
      </c>
      <c r="N10" s="7"/>
      <c r="O10" s="10">
        <v>0.0005</v>
      </c>
      <c r="P10" s="5">
        <v>6.7542</v>
      </c>
      <c r="Q10" s="24"/>
      <c r="R10" s="17" t="s">
        <v>225</v>
      </c>
    </row>
    <row r="11" spans="1:18" ht="12.75">
      <c r="A11" s="42">
        <v>3</v>
      </c>
      <c r="B11" s="2" t="s">
        <v>22</v>
      </c>
      <c r="C11" s="26" t="s">
        <v>23</v>
      </c>
      <c r="D11" s="8" t="s">
        <v>19</v>
      </c>
      <c r="E11" s="19">
        <v>127856</v>
      </c>
      <c r="F11" s="30"/>
      <c r="G11" s="3"/>
      <c r="H11" s="9">
        <v>-40</v>
      </c>
      <c r="I11" s="9">
        <v>-35</v>
      </c>
      <c r="J11" s="9">
        <v>-22</v>
      </c>
      <c r="K11" s="9">
        <v>310</v>
      </c>
      <c r="L11" s="9">
        <v>108</v>
      </c>
      <c r="M11" s="7">
        <v>43.6</v>
      </c>
      <c r="N11" s="7"/>
      <c r="O11" s="10">
        <v>0.0005</v>
      </c>
      <c r="P11" s="5">
        <v>6.7542</v>
      </c>
      <c r="Q11" s="24"/>
      <c r="R11" s="17" t="s">
        <v>225</v>
      </c>
    </row>
    <row r="12" spans="1:18" ht="12.75">
      <c r="A12" s="42">
        <v>3</v>
      </c>
      <c r="B12" s="2" t="s">
        <v>22</v>
      </c>
      <c r="C12" s="28" t="s">
        <v>222</v>
      </c>
      <c r="D12" s="8" t="s">
        <v>19</v>
      </c>
      <c r="E12" s="19">
        <v>130000</v>
      </c>
      <c r="F12" s="30"/>
      <c r="G12" s="3"/>
      <c r="H12" s="9"/>
      <c r="I12" s="9"/>
      <c r="J12" s="9"/>
      <c r="K12" s="9"/>
      <c r="L12" s="9">
        <v>140</v>
      </c>
      <c r="M12" s="7"/>
      <c r="N12" s="7"/>
      <c r="O12" s="10">
        <v>0.0005</v>
      </c>
      <c r="P12" s="5">
        <v>6.8</v>
      </c>
      <c r="Q12" s="24"/>
      <c r="R12" s="17" t="s">
        <v>232</v>
      </c>
    </row>
    <row r="13" spans="1:18" ht="12.75">
      <c r="A13" s="42">
        <v>3</v>
      </c>
      <c r="B13" s="2" t="s">
        <v>24</v>
      </c>
      <c r="C13" s="28" t="s">
        <v>70</v>
      </c>
      <c r="D13" s="8" t="s">
        <v>19</v>
      </c>
      <c r="E13" s="19">
        <v>132000</v>
      </c>
      <c r="F13">
        <v>0.88</v>
      </c>
      <c r="G13" s="3">
        <v>46</v>
      </c>
      <c r="H13" s="9">
        <v>-18</v>
      </c>
      <c r="I13" s="9">
        <v>18</v>
      </c>
      <c r="J13" s="9">
        <v>5</v>
      </c>
      <c r="K13" s="9">
        <v>340</v>
      </c>
      <c r="L13" s="9">
        <v>125</v>
      </c>
      <c r="M13" s="7">
        <v>33.4</v>
      </c>
      <c r="N13" s="7"/>
      <c r="O13" s="10">
        <v>0.00045</v>
      </c>
      <c r="P13" s="5">
        <v>7.034</v>
      </c>
      <c r="Q13" s="24"/>
      <c r="R13" s="17" t="s">
        <v>224</v>
      </c>
    </row>
    <row r="14" spans="1:18" ht="12.75">
      <c r="A14" s="42">
        <v>3</v>
      </c>
      <c r="B14" s="2" t="s">
        <v>25</v>
      </c>
      <c r="C14" s="28" t="s">
        <v>245</v>
      </c>
      <c r="D14" s="8" t="s">
        <v>19</v>
      </c>
      <c r="E14" s="19">
        <v>138600</v>
      </c>
      <c r="F14" s="30">
        <v>0.7950937950937951</v>
      </c>
      <c r="G14" s="3"/>
      <c r="H14" s="9">
        <v>-20</v>
      </c>
      <c r="I14" s="9">
        <v>17</v>
      </c>
      <c r="J14" s="9">
        <v>10</v>
      </c>
      <c r="K14" s="9">
        <v>340</v>
      </c>
      <c r="L14" s="9">
        <v>145</v>
      </c>
      <c r="M14" s="7"/>
      <c r="N14" s="7"/>
      <c r="O14" s="10">
        <v>0.00045</v>
      </c>
      <c r="P14" s="5">
        <v>7.163</v>
      </c>
      <c r="Q14" s="24"/>
      <c r="R14" s="17" t="s">
        <v>238</v>
      </c>
    </row>
    <row r="15" spans="1:18" ht="12.75">
      <c r="A15" s="42"/>
      <c r="B15" s="2" t="s">
        <v>27</v>
      </c>
      <c r="C15" s="26" t="s">
        <v>28</v>
      </c>
      <c r="D15" s="8" t="s">
        <v>19</v>
      </c>
      <c r="E15" s="19">
        <v>125000</v>
      </c>
      <c r="F15" s="30"/>
      <c r="G15" s="3">
        <v>45</v>
      </c>
      <c r="H15" s="9">
        <v>32</v>
      </c>
      <c r="I15" s="9">
        <v>45</v>
      </c>
      <c r="J15" s="9">
        <v>45</v>
      </c>
      <c r="K15" s="9"/>
      <c r="L15" s="9">
        <v>300</v>
      </c>
      <c r="M15" s="7"/>
      <c r="N15" s="7"/>
      <c r="O15" s="10"/>
      <c r="P15" s="5">
        <v>7.35</v>
      </c>
      <c r="Q15" s="24"/>
      <c r="R15" s="17" t="s">
        <v>232</v>
      </c>
    </row>
    <row r="16" spans="1:18" ht="12.75">
      <c r="A16" s="42">
        <v>3</v>
      </c>
      <c r="B16" t="s">
        <v>29</v>
      </c>
      <c r="C16" s="26" t="s">
        <v>14</v>
      </c>
      <c r="D16" s="8" t="s">
        <v>19</v>
      </c>
      <c r="E16" s="49">
        <v>148100</v>
      </c>
      <c r="F16" s="30"/>
      <c r="G16" s="3"/>
      <c r="H16" s="9">
        <v>30</v>
      </c>
      <c r="I16" s="9"/>
      <c r="J16" s="9"/>
      <c r="K16" s="9">
        <v>420</v>
      </c>
      <c r="L16" s="9">
        <v>140</v>
      </c>
      <c r="M16" s="7"/>
      <c r="N16" s="7"/>
      <c r="O16" s="10">
        <v>0.00047</v>
      </c>
      <c r="P16" s="5">
        <v>7.853787878787878</v>
      </c>
      <c r="Q16" s="24"/>
      <c r="R16" s="17" t="s">
        <v>237</v>
      </c>
    </row>
    <row r="17" spans="1:18" ht="12.75">
      <c r="A17" s="42">
        <v>3</v>
      </c>
      <c r="B17" t="s">
        <v>30</v>
      </c>
      <c r="C17" s="28" t="s">
        <v>235</v>
      </c>
      <c r="D17" s="8" t="s">
        <v>19</v>
      </c>
      <c r="E17" s="49">
        <v>155900</v>
      </c>
      <c r="F17" s="30"/>
      <c r="G17" s="3"/>
      <c r="H17" s="9">
        <v>60</v>
      </c>
      <c r="I17" s="9"/>
      <c r="J17" s="9"/>
      <c r="K17" s="9">
        <v>500</v>
      </c>
      <c r="L17" s="9">
        <v>150</v>
      </c>
      <c r="M17" s="7"/>
      <c r="N17" s="7"/>
      <c r="O17" s="10"/>
      <c r="P17" s="5">
        <v>8.057082972582972</v>
      </c>
      <c r="Q17" s="24"/>
      <c r="R17" s="17" t="s">
        <v>236</v>
      </c>
    </row>
    <row r="18" spans="1:18" ht="12.75">
      <c r="A18" s="42"/>
      <c r="B18" t="s">
        <v>31</v>
      </c>
      <c r="C18" s="26" t="s">
        <v>32</v>
      </c>
      <c r="D18" s="8" t="s">
        <v>19</v>
      </c>
      <c r="E18" s="49">
        <v>105000</v>
      </c>
      <c r="F18" s="30"/>
      <c r="G18" s="3">
        <v>87</v>
      </c>
      <c r="H18" s="9"/>
      <c r="I18" s="9"/>
      <c r="J18" s="9"/>
      <c r="K18" s="9" t="s">
        <v>33</v>
      </c>
      <c r="L18" s="9">
        <v>-45</v>
      </c>
      <c r="M18" s="7">
        <v>58.5</v>
      </c>
      <c r="N18" s="7"/>
      <c r="O18" s="10">
        <v>0.0007</v>
      </c>
      <c r="P18" s="5">
        <v>6.2</v>
      </c>
      <c r="Q18" s="24"/>
      <c r="R18" s="17" t="s">
        <v>239</v>
      </c>
    </row>
    <row r="19" spans="1:18" ht="12.75">
      <c r="A19" s="42"/>
      <c r="B19" t="s">
        <v>31</v>
      </c>
      <c r="C19" s="26" t="s">
        <v>34</v>
      </c>
      <c r="D19" s="8" t="s">
        <v>19</v>
      </c>
      <c r="E19" s="49">
        <v>110200</v>
      </c>
      <c r="F19" s="30">
        <v>1</v>
      </c>
      <c r="G19" s="3">
        <v>89</v>
      </c>
      <c r="H19" s="9"/>
      <c r="I19" s="9"/>
      <c r="J19" s="9"/>
      <c r="K19" s="9"/>
      <c r="L19" s="9">
        <v>-45</v>
      </c>
      <c r="M19" s="7">
        <v>58.3</v>
      </c>
      <c r="N19" s="7"/>
      <c r="O19" s="10">
        <v>0.0007</v>
      </c>
      <c r="P19" s="5">
        <v>6.21</v>
      </c>
      <c r="Q19" s="24"/>
      <c r="R19" s="17" t="s">
        <v>239</v>
      </c>
    </row>
    <row r="20" spans="1:18" ht="12.75">
      <c r="A20" s="42"/>
      <c r="B20" t="s">
        <v>31</v>
      </c>
      <c r="C20" s="26" t="s">
        <v>35</v>
      </c>
      <c r="D20" s="8" t="s">
        <v>19</v>
      </c>
      <c r="E20" s="49">
        <v>115000</v>
      </c>
      <c r="F20" s="30"/>
      <c r="G20" s="3">
        <v>92</v>
      </c>
      <c r="H20" s="9"/>
      <c r="I20" s="9"/>
      <c r="J20" s="9"/>
      <c r="K20" s="9"/>
      <c r="L20" s="9">
        <v>-45</v>
      </c>
      <c r="M20" s="7">
        <v>52.2</v>
      </c>
      <c r="N20" s="7"/>
      <c r="O20" s="10">
        <v>0.0007</v>
      </c>
      <c r="P20" s="5">
        <v>6.413</v>
      </c>
      <c r="Q20" s="24"/>
      <c r="R20" s="17" t="s">
        <v>239</v>
      </c>
    </row>
    <row r="21" spans="1:18" ht="12.75">
      <c r="A21" s="42"/>
      <c r="B21" t="s">
        <v>31</v>
      </c>
      <c r="C21" s="28" t="s">
        <v>231</v>
      </c>
      <c r="D21" s="8" t="s">
        <v>19</v>
      </c>
      <c r="E21" s="49">
        <v>115000</v>
      </c>
      <c r="F21" s="30"/>
      <c r="G21" s="3">
        <v>92</v>
      </c>
      <c r="H21" s="9"/>
      <c r="I21" s="9"/>
      <c r="J21" s="9"/>
      <c r="K21" s="9"/>
      <c r="L21" s="9">
        <v>-45</v>
      </c>
      <c r="M21" s="7">
        <v>52.2</v>
      </c>
      <c r="N21" s="7"/>
      <c r="O21" s="10">
        <v>0.0007</v>
      </c>
      <c r="P21" s="5">
        <v>6.413</v>
      </c>
      <c r="Q21" s="24"/>
      <c r="R21" s="17" t="s">
        <v>232</v>
      </c>
    </row>
    <row r="22" spans="1:18" ht="12.75">
      <c r="A22" s="42"/>
      <c r="B22" t="s">
        <v>58</v>
      </c>
      <c r="C22" s="26" t="s">
        <v>32</v>
      </c>
      <c r="D22" s="8" t="s">
        <v>19</v>
      </c>
      <c r="E22" s="50">
        <v>120900</v>
      </c>
      <c r="F22" s="30"/>
      <c r="G22" s="3">
        <v>87</v>
      </c>
      <c r="H22" s="9"/>
      <c r="I22" s="9"/>
      <c r="J22" s="9"/>
      <c r="K22" s="9" t="s">
        <v>33</v>
      </c>
      <c r="L22" s="9">
        <v>-45</v>
      </c>
      <c r="M22" s="7">
        <v>58.5</v>
      </c>
      <c r="N22" s="7"/>
      <c r="O22" s="10">
        <v>0.0007</v>
      </c>
      <c r="P22" s="5">
        <v>6.2</v>
      </c>
      <c r="Q22" s="24"/>
      <c r="R22" s="17"/>
    </row>
    <row r="23" spans="1:18" ht="12.75">
      <c r="A23" s="42"/>
      <c r="B23" t="s">
        <v>58</v>
      </c>
      <c r="C23" s="26" t="s">
        <v>34</v>
      </c>
      <c r="D23" s="8" t="s">
        <v>19</v>
      </c>
      <c r="E23" s="50"/>
      <c r="F23" s="30"/>
      <c r="G23" s="3">
        <v>89</v>
      </c>
      <c r="H23" s="9"/>
      <c r="I23" s="9"/>
      <c r="J23" s="9"/>
      <c r="K23" s="9"/>
      <c r="L23" s="9">
        <v>-45</v>
      </c>
      <c r="M23" s="7">
        <v>58.3</v>
      </c>
      <c r="N23" s="7"/>
      <c r="O23" s="10">
        <v>0.0007</v>
      </c>
      <c r="P23" s="5">
        <v>6.21</v>
      </c>
      <c r="Q23" s="24"/>
      <c r="R23" s="17"/>
    </row>
    <row r="24" spans="1:18" ht="12.75">
      <c r="A24" s="42"/>
      <c r="B24" t="s">
        <v>58</v>
      </c>
      <c r="C24" s="26" t="s">
        <v>35</v>
      </c>
      <c r="D24" s="8" t="s">
        <v>19</v>
      </c>
      <c r="E24" s="50"/>
      <c r="F24" s="30"/>
      <c r="G24" s="3">
        <v>92</v>
      </c>
      <c r="H24" s="9"/>
      <c r="I24" s="9"/>
      <c r="J24" s="9"/>
      <c r="K24" s="9"/>
      <c r="L24" s="9">
        <v>-45</v>
      </c>
      <c r="M24" s="7">
        <v>52.2</v>
      </c>
      <c r="N24" s="7"/>
      <c r="O24" s="10">
        <v>0.0007</v>
      </c>
      <c r="P24" s="5">
        <v>6.413</v>
      </c>
      <c r="Q24" s="24"/>
      <c r="R24" s="17"/>
    </row>
    <row r="25" spans="1:18" ht="12.75">
      <c r="A25" s="42"/>
      <c r="B25" t="s">
        <v>249</v>
      </c>
      <c r="C25" s="28" t="s">
        <v>250</v>
      </c>
      <c r="D25" s="8" t="s">
        <v>19</v>
      </c>
      <c r="E25" s="52" t="s">
        <v>251</v>
      </c>
      <c r="F25" s="30"/>
      <c r="G25" s="3"/>
      <c r="H25" s="9"/>
      <c r="I25" s="9"/>
      <c r="J25" s="9"/>
      <c r="K25" s="9"/>
      <c r="L25" s="9"/>
      <c r="M25" s="7"/>
      <c r="N25" s="7"/>
      <c r="O25" s="10"/>
      <c r="P25" s="5"/>
      <c r="Q25" s="24"/>
      <c r="R25" s="17"/>
    </row>
    <row r="26" spans="1:18" ht="12.75">
      <c r="A26" s="42"/>
      <c r="B26" t="s">
        <v>36</v>
      </c>
      <c r="C26" s="26" t="s">
        <v>37</v>
      </c>
      <c r="D26" s="31" t="s">
        <v>76</v>
      </c>
      <c r="E26" s="20">
        <v>30600000</v>
      </c>
      <c r="F26" s="30"/>
      <c r="G26" s="3"/>
      <c r="H26" s="9" t="s">
        <v>14</v>
      </c>
      <c r="I26" s="9"/>
      <c r="J26" s="9"/>
      <c r="K26" s="2" t="s">
        <v>14</v>
      </c>
      <c r="L26" s="2" t="s">
        <v>14</v>
      </c>
      <c r="M26" s="2" t="s">
        <v>14</v>
      </c>
      <c r="N26" s="2"/>
      <c r="O26" s="11"/>
      <c r="P26" s="2" t="s">
        <v>14</v>
      </c>
      <c r="Q26" s="25"/>
      <c r="R26" s="17"/>
    </row>
    <row r="27" spans="1:18" ht="12.75">
      <c r="A27" s="42"/>
      <c r="B27" t="s">
        <v>36</v>
      </c>
      <c r="C27" s="26" t="s">
        <v>39</v>
      </c>
      <c r="D27" s="8" t="s">
        <v>38</v>
      </c>
      <c r="E27" s="20">
        <v>10500</v>
      </c>
      <c r="F27" s="30"/>
      <c r="G27" s="3"/>
      <c r="H27" s="9" t="s">
        <v>14</v>
      </c>
      <c r="I27" s="9"/>
      <c r="J27" s="2"/>
      <c r="K27" s="2" t="s">
        <v>14</v>
      </c>
      <c r="L27" s="2" t="s">
        <v>14</v>
      </c>
      <c r="M27" s="2" t="s">
        <v>14</v>
      </c>
      <c r="N27" s="2"/>
      <c r="O27" s="11"/>
      <c r="P27" s="2" t="s">
        <v>14</v>
      </c>
      <c r="Q27" s="25"/>
      <c r="R27" s="17"/>
    </row>
    <row r="28" spans="1:18" ht="12.75">
      <c r="A28" s="42"/>
      <c r="B28" t="s">
        <v>36</v>
      </c>
      <c r="C28" s="26" t="s">
        <v>39</v>
      </c>
      <c r="D28" s="31" t="s">
        <v>76</v>
      </c>
      <c r="E28" s="20">
        <v>21000000</v>
      </c>
      <c r="F28" s="30"/>
      <c r="G28" s="3"/>
      <c r="H28" s="9" t="s">
        <v>14</v>
      </c>
      <c r="I28" s="9"/>
      <c r="J28" s="2"/>
      <c r="K28" s="2" t="s">
        <v>14</v>
      </c>
      <c r="L28" s="2" t="s">
        <v>14</v>
      </c>
      <c r="M28" s="2" t="s">
        <v>14</v>
      </c>
      <c r="N28" s="2"/>
      <c r="O28" s="11"/>
      <c r="P28" s="2" t="s">
        <v>14</v>
      </c>
      <c r="Q28" s="25"/>
      <c r="R28" s="17"/>
    </row>
    <row r="29" spans="1:18" ht="12.75">
      <c r="A29" s="42"/>
      <c r="B29" t="s">
        <v>77</v>
      </c>
      <c r="C29" s="28" t="s">
        <v>83</v>
      </c>
      <c r="D29" s="8" t="s">
        <v>38</v>
      </c>
      <c r="E29" s="20">
        <v>8200</v>
      </c>
      <c r="F29" s="30"/>
      <c r="G29" s="3"/>
      <c r="H29" s="9" t="s">
        <v>14</v>
      </c>
      <c r="I29" s="9"/>
      <c r="J29" s="2"/>
      <c r="K29" s="2" t="s">
        <v>14</v>
      </c>
      <c r="L29" s="2" t="s">
        <v>14</v>
      </c>
      <c r="M29" s="2" t="s">
        <v>14</v>
      </c>
      <c r="N29" s="2"/>
      <c r="O29" s="11"/>
      <c r="P29" s="2" t="s">
        <v>14</v>
      </c>
      <c r="Q29" s="25"/>
      <c r="R29" s="17"/>
    </row>
    <row r="30" spans="1:18" ht="12.75">
      <c r="A30" s="42"/>
      <c r="B30" t="s">
        <v>77</v>
      </c>
      <c r="C30" s="28" t="s">
        <v>83</v>
      </c>
      <c r="D30" s="31" t="s">
        <v>76</v>
      </c>
      <c r="E30" s="20">
        <v>16400000</v>
      </c>
      <c r="F30" s="30"/>
      <c r="G30" s="3"/>
      <c r="H30" s="9" t="s">
        <v>14</v>
      </c>
      <c r="I30" s="9"/>
      <c r="J30" s="2"/>
      <c r="K30" s="2" t="s">
        <v>14</v>
      </c>
      <c r="L30" s="2" t="s">
        <v>14</v>
      </c>
      <c r="M30" s="2" t="s">
        <v>14</v>
      </c>
      <c r="N30" s="2"/>
      <c r="O30" s="11"/>
      <c r="P30" s="2" t="s">
        <v>14</v>
      </c>
      <c r="Q30" s="25"/>
      <c r="R30" s="17"/>
    </row>
    <row r="31" spans="1:17" ht="12.75">
      <c r="A31" s="42">
        <v>2</v>
      </c>
      <c r="B31" t="s">
        <v>78</v>
      </c>
      <c r="C31" s="28" t="s">
        <v>79</v>
      </c>
      <c r="D31" s="31" t="s">
        <v>76</v>
      </c>
      <c r="E31" s="20">
        <v>6600000</v>
      </c>
      <c r="F31" s="30"/>
      <c r="G31" s="3"/>
      <c r="H31" s="9"/>
      <c r="I31" s="9"/>
      <c r="J31" s="2"/>
      <c r="K31" s="2"/>
      <c r="L31" s="2"/>
      <c r="M31" s="2"/>
      <c r="N31" s="2"/>
      <c r="O31" s="11"/>
      <c r="P31" s="2"/>
      <c r="Q31" s="25"/>
    </row>
    <row r="32" spans="1:17" ht="12.75">
      <c r="A32" s="42"/>
      <c r="B32" t="s">
        <v>78</v>
      </c>
      <c r="C32" s="28" t="s">
        <v>80</v>
      </c>
      <c r="D32" s="31" t="s">
        <v>76</v>
      </c>
      <c r="E32" s="20">
        <v>12040000</v>
      </c>
      <c r="F32" s="30"/>
      <c r="G32" s="3"/>
      <c r="H32" s="9"/>
      <c r="I32" s="9"/>
      <c r="J32" s="2"/>
      <c r="K32" s="2"/>
      <c r="L32" s="2"/>
      <c r="M32" s="2"/>
      <c r="N32" s="2"/>
      <c r="O32" s="11"/>
      <c r="P32" s="2"/>
      <c r="Q32" s="25"/>
    </row>
    <row r="33" spans="1:17" ht="12.75">
      <c r="A33" s="42"/>
      <c r="B33" t="s">
        <v>78</v>
      </c>
      <c r="C33" s="28" t="s">
        <v>211</v>
      </c>
      <c r="D33" s="31" t="s">
        <v>76</v>
      </c>
      <c r="E33" s="20">
        <v>13760000</v>
      </c>
      <c r="F33" s="30"/>
      <c r="G33" s="3"/>
      <c r="H33" s="9"/>
      <c r="I33" s="9"/>
      <c r="J33" s="2"/>
      <c r="K33" s="2"/>
      <c r="L33" s="2"/>
      <c r="M33" s="2"/>
      <c r="N33" s="2"/>
      <c r="O33" s="11"/>
      <c r="P33" s="2"/>
      <c r="Q33" s="25"/>
    </row>
    <row r="34" spans="1:17" ht="12.75">
      <c r="A34" s="42"/>
      <c r="B34" t="s">
        <v>78</v>
      </c>
      <c r="C34" s="28" t="s">
        <v>212</v>
      </c>
      <c r="D34" s="31" t="s">
        <v>185</v>
      </c>
      <c r="E34" s="20">
        <v>24000000</v>
      </c>
      <c r="F34" s="30"/>
      <c r="G34" s="3"/>
      <c r="H34" s="9"/>
      <c r="I34" s="9"/>
      <c r="J34" s="2"/>
      <c r="K34" s="2"/>
      <c r="L34" s="2"/>
      <c r="M34" s="2"/>
      <c r="N34" s="2"/>
      <c r="O34" s="11"/>
      <c r="P34" s="2"/>
      <c r="Q34" s="25"/>
    </row>
    <row r="35" spans="1:17" ht="12.75">
      <c r="A35" s="42"/>
      <c r="B35" t="s">
        <v>78</v>
      </c>
      <c r="C35" s="28" t="s">
        <v>213</v>
      </c>
      <c r="D35" s="31" t="s">
        <v>76</v>
      </c>
      <c r="E35" s="20">
        <v>17200000</v>
      </c>
      <c r="F35" s="30"/>
      <c r="G35" s="3"/>
      <c r="H35" s="9"/>
      <c r="I35" s="9"/>
      <c r="J35" s="2"/>
      <c r="K35" s="2"/>
      <c r="L35" s="2"/>
      <c r="M35" s="2"/>
      <c r="N35" s="2"/>
      <c r="O35" s="11"/>
      <c r="P35" s="2"/>
      <c r="Q35" s="25"/>
    </row>
    <row r="36" spans="1:17" ht="12.75">
      <c r="A36" s="42"/>
      <c r="B36" t="s">
        <v>78</v>
      </c>
      <c r="C36" s="28" t="s">
        <v>84</v>
      </c>
      <c r="D36" s="31" t="s">
        <v>76</v>
      </c>
      <c r="E36" s="20">
        <v>15824000</v>
      </c>
      <c r="F36" s="30"/>
      <c r="G36" s="3"/>
      <c r="H36" s="9"/>
      <c r="I36" s="9"/>
      <c r="J36" s="2"/>
      <c r="K36" s="2"/>
      <c r="L36" s="2"/>
      <c r="M36" s="2"/>
      <c r="N36" s="2"/>
      <c r="O36" s="11"/>
      <c r="P36" s="2"/>
      <c r="Q36" s="25"/>
    </row>
    <row r="37" spans="1:17" ht="12.75">
      <c r="A37" s="42"/>
      <c r="B37" t="s">
        <v>78</v>
      </c>
      <c r="C37" s="28" t="s">
        <v>85</v>
      </c>
      <c r="D37" s="31" t="s">
        <v>76</v>
      </c>
      <c r="E37" s="20">
        <v>15996000</v>
      </c>
      <c r="F37" s="30"/>
      <c r="G37" s="3"/>
      <c r="H37" s="9"/>
      <c r="I37" s="9"/>
      <c r="J37" s="2"/>
      <c r="K37" s="2"/>
      <c r="L37" s="2"/>
      <c r="M37" s="2"/>
      <c r="N37" s="2"/>
      <c r="O37" s="11"/>
      <c r="P37" s="2"/>
      <c r="Q37" s="25"/>
    </row>
    <row r="38" spans="1:17" ht="12.75">
      <c r="A38" s="42"/>
      <c r="B38" t="s">
        <v>86</v>
      </c>
      <c r="C38" s="28" t="s">
        <v>87</v>
      </c>
      <c r="D38" s="31" t="s">
        <v>195</v>
      </c>
      <c r="E38" s="20">
        <v>392000</v>
      </c>
      <c r="F38" s="30"/>
      <c r="G38" s="3"/>
      <c r="H38" s="9"/>
      <c r="I38" s="9"/>
      <c r="J38" s="2"/>
      <c r="K38" s="2"/>
      <c r="L38" s="2"/>
      <c r="M38" s="2"/>
      <c r="N38" s="2"/>
      <c r="O38" s="11"/>
      <c r="P38" s="2"/>
      <c r="Q38" s="25"/>
    </row>
    <row r="39" spans="1:17" ht="12.75">
      <c r="A39" s="42"/>
      <c r="B39" t="s">
        <v>255</v>
      </c>
      <c r="C39" s="28" t="s">
        <v>258</v>
      </c>
      <c r="D39" s="31" t="s">
        <v>256</v>
      </c>
      <c r="E39" s="20">
        <v>3412.14163</v>
      </c>
      <c r="F39" s="30"/>
      <c r="G39" s="3"/>
      <c r="H39" s="9"/>
      <c r="I39" s="9"/>
      <c r="J39" s="2"/>
      <c r="K39" s="2"/>
      <c r="L39" s="2"/>
      <c r="M39" s="2"/>
      <c r="N39" s="2"/>
      <c r="O39" s="11"/>
      <c r="P39" s="2"/>
      <c r="Q39" s="25"/>
    </row>
    <row r="40" spans="1:17" ht="12.75">
      <c r="A40" s="42"/>
      <c r="C40" s="28"/>
      <c r="D40" s="31"/>
      <c r="E40" s="20"/>
      <c r="F40" s="30"/>
      <c r="G40" s="3"/>
      <c r="H40" s="9"/>
      <c r="I40" s="9"/>
      <c r="J40" s="2"/>
      <c r="K40" s="2"/>
      <c r="L40" s="2"/>
      <c r="M40" s="2"/>
      <c r="N40" s="2"/>
      <c r="O40" s="11"/>
      <c r="P40" s="2"/>
      <c r="Q40" s="25"/>
    </row>
    <row r="41" spans="1:17" ht="12.75">
      <c r="A41" s="42"/>
      <c r="C41" s="28"/>
      <c r="D41" s="31"/>
      <c r="E41" s="20"/>
      <c r="F41" s="30"/>
      <c r="G41" s="3"/>
      <c r="H41" s="9"/>
      <c r="I41" s="9"/>
      <c r="J41" s="2"/>
      <c r="K41" s="2"/>
      <c r="L41" s="2"/>
      <c r="M41" s="2"/>
      <c r="N41" s="2"/>
      <c r="O41" s="11"/>
      <c r="P41" s="2"/>
      <c r="Q41" s="25"/>
    </row>
    <row r="42" spans="1:17" ht="12.75">
      <c r="A42" s="42"/>
      <c r="C42" s="28"/>
      <c r="D42" s="31"/>
      <c r="E42" s="20"/>
      <c r="F42" s="30"/>
      <c r="G42" s="3"/>
      <c r="H42" s="9"/>
      <c r="I42" s="9"/>
      <c r="J42" s="2"/>
      <c r="K42" s="2"/>
      <c r="L42" s="2"/>
      <c r="M42" s="2"/>
      <c r="N42" s="2"/>
      <c r="O42" s="11"/>
      <c r="P42" s="2"/>
      <c r="Q42" s="25"/>
    </row>
    <row r="43" spans="1:17" ht="12.75">
      <c r="A43" s="42"/>
      <c r="C43" s="28"/>
      <c r="D43" s="31"/>
      <c r="E43" s="20"/>
      <c r="F43" s="30"/>
      <c r="G43" s="3"/>
      <c r="H43" s="9"/>
      <c r="I43" s="9"/>
      <c r="J43" s="2"/>
      <c r="K43" s="2"/>
      <c r="L43" s="2"/>
      <c r="M43" s="2"/>
      <c r="N43" s="2"/>
      <c r="O43" s="11"/>
      <c r="P43" s="2"/>
      <c r="Q43" s="25"/>
    </row>
    <row r="44" spans="1:17" ht="12.75">
      <c r="A44" s="42"/>
      <c r="C44" s="28"/>
      <c r="D44" s="31"/>
      <c r="E44" s="20"/>
      <c r="F44" s="30"/>
      <c r="G44" s="3"/>
      <c r="H44" s="9"/>
      <c r="I44" s="9"/>
      <c r="J44" s="2"/>
      <c r="K44" s="2"/>
      <c r="L44" s="2"/>
      <c r="M44" s="2"/>
      <c r="N44" s="2"/>
      <c r="O44" s="11"/>
      <c r="P44" s="2"/>
      <c r="Q44" s="25"/>
    </row>
    <row r="45" spans="1:17" ht="12.75">
      <c r="A45" s="42"/>
      <c r="C45" s="28"/>
      <c r="D45" s="31"/>
      <c r="E45" s="20"/>
      <c r="F45" s="30"/>
      <c r="G45" s="3"/>
      <c r="H45" s="9"/>
      <c r="I45" s="9"/>
      <c r="J45" s="2"/>
      <c r="K45" s="2"/>
      <c r="L45" s="2"/>
      <c r="M45" s="2"/>
      <c r="N45" s="2"/>
      <c r="O45" s="11"/>
      <c r="P45" s="2"/>
      <c r="Q45" s="25"/>
    </row>
    <row r="47" spans="1:17" ht="12.75">
      <c r="A47" s="47" t="s">
        <v>219</v>
      </c>
      <c r="D47" s="31"/>
      <c r="E47" s="20"/>
      <c r="F47" s="32"/>
      <c r="G47" s="33"/>
      <c r="H47" s="33"/>
      <c r="I47" s="33"/>
      <c r="J47" s="33"/>
      <c r="K47" s="30"/>
      <c r="L47" s="3"/>
      <c r="M47" s="9"/>
      <c r="N47" s="9"/>
      <c r="O47" s="2"/>
      <c r="P47" s="2"/>
      <c r="Q47" s="2"/>
    </row>
    <row r="48" ht="12.75">
      <c r="B48" s="29" t="s">
        <v>220</v>
      </c>
    </row>
    <row r="49" ht="12.75">
      <c r="E49" s="21"/>
    </row>
    <row r="50" spans="2:5" ht="12.75">
      <c r="B50" t="s">
        <v>189</v>
      </c>
      <c r="C50" s="29" t="s">
        <v>188</v>
      </c>
      <c r="E50" s="21"/>
    </row>
    <row r="51" spans="2:5" ht="12.75">
      <c r="B51" s="29" t="s">
        <v>215</v>
      </c>
      <c r="D51" s="21"/>
      <c r="E51" s="21"/>
    </row>
    <row r="52" s="21" customFormat="1" ht="12.75">
      <c r="B52" s="48" t="s">
        <v>216</v>
      </c>
    </row>
    <row r="53" s="21" customFormat="1" ht="12">
      <c r="B53" s="21" t="s">
        <v>217</v>
      </c>
    </row>
    <row r="54" s="21" customFormat="1" ht="12">
      <c r="B54" s="21" t="s">
        <v>246</v>
      </c>
    </row>
    <row r="55" s="21" customFormat="1" ht="12">
      <c r="B55" s="21" t="s">
        <v>248</v>
      </c>
    </row>
    <row r="56" s="21" customFormat="1" ht="12">
      <c r="B56" s="21" t="s">
        <v>218</v>
      </c>
    </row>
    <row r="57" s="21" customFormat="1" ht="12">
      <c r="B57" s="21" t="s">
        <v>247</v>
      </c>
    </row>
    <row r="58" s="21" customFormat="1" ht="12"/>
    <row r="59" spans="1:5" s="42" customFormat="1" ht="12">
      <c r="A59" s="42">
        <v>1</v>
      </c>
      <c r="B59" s="42" t="s">
        <v>208</v>
      </c>
      <c r="E59" s="21"/>
    </row>
    <row r="60" spans="1:5" s="42" customFormat="1" ht="12">
      <c r="A60" s="42">
        <v>2</v>
      </c>
      <c r="B60" s="42" t="s">
        <v>191</v>
      </c>
      <c r="E60" s="21"/>
    </row>
    <row r="61" spans="1:5" ht="12.75">
      <c r="A61" s="42">
        <v>3</v>
      </c>
      <c r="B61" s="42" t="s">
        <v>221</v>
      </c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</sheetData>
  <sheetProtection/>
  <hyperlinks>
    <hyperlink ref="F6" r:id="rId1" display="1.52 US gallons"/>
    <hyperlink ref="B52" r:id="rId2" display="www.nefi.com"/>
  </hyperlinks>
  <printOptions gridLines="1"/>
  <pageMargins left="0.5" right="0.5" top="0.8" bottom="0.8" header="0.5" footer="0.5"/>
  <pageSetup fitToHeight="1" fitToWidth="1" orientation="landscape" scale="70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2.00390625" style="0" customWidth="1"/>
    <col min="2" max="2" width="11.28125" style="0" bestFit="1" customWidth="1"/>
    <col min="3" max="3" width="33.8515625" style="0" customWidth="1"/>
    <col min="4" max="4" width="12.140625" style="0" customWidth="1"/>
    <col min="5" max="6" width="10.8515625" style="0" customWidth="1"/>
    <col min="7" max="7" width="11.8515625" style="0" customWidth="1"/>
  </cols>
  <sheetData>
    <row r="1" spans="1:7" s="12" customFormat="1" ht="70.5" customHeight="1">
      <c r="A1" s="34"/>
      <c r="B1" s="12" t="s">
        <v>1</v>
      </c>
      <c r="C1" s="12" t="s">
        <v>2</v>
      </c>
      <c r="D1" s="12" t="s">
        <v>240</v>
      </c>
      <c r="E1" s="15" t="s">
        <v>67</v>
      </c>
      <c r="F1" s="15" t="s">
        <v>241</v>
      </c>
      <c r="G1" s="22" t="s">
        <v>223</v>
      </c>
    </row>
    <row r="2" spans="1:7" ht="12.75">
      <c r="A2" s="42"/>
      <c r="B2" s="2" t="s">
        <v>17</v>
      </c>
      <c r="C2" s="26" t="s">
        <v>18</v>
      </c>
      <c r="D2" s="51">
        <v>10000</v>
      </c>
      <c r="E2" s="5">
        <v>4.24</v>
      </c>
      <c r="F2" s="39">
        <f>D2/E2</f>
        <v>2358.490566037736</v>
      </c>
      <c r="G2" s="17" t="s">
        <v>233</v>
      </c>
    </row>
    <row r="3" spans="1:7" ht="12.75">
      <c r="A3" s="42"/>
      <c r="B3" s="2" t="s">
        <v>20</v>
      </c>
      <c r="C3" s="26" t="s">
        <v>21</v>
      </c>
      <c r="D3" s="51">
        <v>10000</v>
      </c>
      <c r="E3" s="5">
        <v>4.81</v>
      </c>
      <c r="F3" s="39">
        <f aca="true" t="shared" si="0" ref="F3:F15">D3/E3</f>
        <v>2079.002079002079</v>
      </c>
      <c r="G3" s="17" t="s">
        <v>234</v>
      </c>
    </row>
    <row r="4" spans="1:7" ht="12.75">
      <c r="A4" s="42"/>
      <c r="B4" s="2" t="s">
        <v>22</v>
      </c>
      <c r="C4" s="26" t="s">
        <v>0</v>
      </c>
      <c r="D4" s="51">
        <v>10000</v>
      </c>
      <c r="E4" s="5">
        <v>6.7542</v>
      </c>
      <c r="F4" s="39">
        <f t="shared" si="0"/>
        <v>1480.5602439963282</v>
      </c>
      <c r="G4" s="17" t="s">
        <v>225</v>
      </c>
    </row>
    <row r="5" spans="1:7" ht="12.75">
      <c r="A5" s="42"/>
      <c r="B5" s="2" t="s">
        <v>22</v>
      </c>
      <c r="C5" s="26" t="s">
        <v>23</v>
      </c>
      <c r="D5" s="51">
        <v>10000</v>
      </c>
      <c r="E5" s="5">
        <v>6.7542</v>
      </c>
      <c r="F5" s="39">
        <f t="shared" si="0"/>
        <v>1480.5602439963282</v>
      </c>
      <c r="G5" s="17" t="s">
        <v>225</v>
      </c>
    </row>
    <row r="6" spans="1:7" ht="12.75">
      <c r="A6" s="42"/>
      <c r="B6" s="2" t="s">
        <v>22</v>
      </c>
      <c r="C6" s="28" t="s">
        <v>222</v>
      </c>
      <c r="D6" s="51">
        <v>10000</v>
      </c>
      <c r="E6" s="5">
        <v>6.8</v>
      </c>
      <c r="F6" s="39">
        <f t="shared" si="0"/>
        <v>1470.5882352941178</v>
      </c>
      <c r="G6" s="17" t="s">
        <v>232</v>
      </c>
    </row>
    <row r="7" spans="1:7" ht="12.75">
      <c r="A7" s="42"/>
      <c r="B7" s="2" t="s">
        <v>24</v>
      </c>
      <c r="C7" s="28" t="s">
        <v>70</v>
      </c>
      <c r="D7" s="51">
        <v>10000</v>
      </c>
      <c r="E7" s="5">
        <v>7.034</v>
      </c>
      <c r="F7" s="39">
        <f t="shared" si="0"/>
        <v>1421.6661927779357</v>
      </c>
      <c r="G7" s="17" t="s">
        <v>224</v>
      </c>
    </row>
    <row r="8" spans="1:7" ht="12.75">
      <c r="A8" s="42"/>
      <c r="B8" s="2" t="s">
        <v>25</v>
      </c>
      <c r="C8" s="26" t="s">
        <v>26</v>
      </c>
      <c r="D8" s="51">
        <v>10000</v>
      </c>
      <c r="E8" s="5">
        <v>7.163</v>
      </c>
      <c r="F8" s="39">
        <f t="shared" si="0"/>
        <v>1396.0631020522128</v>
      </c>
      <c r="G8" s="17" t="s">
        <v>238</v>
      </c>
    </row>
    <row r="9" spans="1:7" ht="12.75">
      <c r="A9" s="42"/>
      <c r="B9" s="2" t="s">
        <v>27</v>
      </c>
      <c r="C9" s="26" t="s">
        <v>28</v>
      </c>
      <c r="D9" s="51">
        <v>10000</v>
      </c>
      <c r="E9" s="5">
        <v>7.35</v>
      </c>
      <c r="F9" s="39">
        <f t="shared" si="0"/>
        <v>1360.544217687075</v>
      </c>
      <c r="G9" s="17" t="s">
        <v>232</v>
      </c>
    </row>
    <row r="10" spans="1:7" ht="12.75">
      <c r="A10" s="42"/>
      <c r="B10" t="s">
        <v>29</v>
      </c>
      <c r="C10" s="28" t="s">
        <v>242</v>
      </c>
      <c r="D10" s="51">
        <v>10000</v>
      </c>
      <c r="E10" s="5">
        <v>7.853787878787878</v>
      </c>
      <c r="F10" s="39">
        <f t="shared" si="0"/>
        <v>1273.2709559178163</v>
      </c>
      <c r="G10" s="17" t="s">
        <v>237</v>
      </c>
    </row>
    <row r="11" spans="1:7" ht="12.75">
      <c r="A11" s="42"/>
      <c r="B11" t="s">
        <v>30</v>
      </c>
      <c r="C11" s="28" t="s">
        <v>235</v>
      </c>
      <c r="D11" s="51">
        <v>10000</v>
      </c>
      <c r="E11" s="5">
        <v>8.057082972582972</v>
      </c>
      <c r="F11" s="39">
        <f t="shared" si="0"/>
        <v>1241.1439765518712</v>
      </c>
      <c r="G11" s="17" t="s">
        <v>236</v>
      </c>
    </row>
    <row r="12" spans="1:7" ht="12.75">
      <c r="A12" s="42"/>
      <c r="B12" t="s">
        <v>31</v>
      </c>
      <c r="C12" s="26" t="s">
        <v>32</v>
      </c>
      <c r="D12" s="51">
        <v>10000</v>
      </c>
      <c r="E12" s="5">
        <v>6.2</v>
      </c>
      <c r="F12" s="39">
        <f t="shared" si="0"/>
        <v>1612.9032258064515</v>
      </c>
      <c r="G12" s="17" t="s">
        <v>239</v>
      </c>
    </row>
    <row r="13" spans="1:7" ht="12.75">
      <c r="A13" s="42"/>
      <c r="B13" t="s">
        <v>31</v>
      </c>
      <c r="C13" s="26" t="s">
        <v>34</v>
      </c>
      <c r="D13" s="51">
        <v>10000</v>
      </c>
      <c r="E13" s="5">
        <v>6.21</v>
      </c>
      <c r="F13" s="39">
        <f t="shared" si="0"/>
        <v>1610.3059581320451</v>
      </c>
      <c r="G13" s="17" t="s">
        <v>239</v>
      </c>
    </row>
    <row r="14" spans="1:7" ht="12.75">
      <c r="A14" s="42"/>
      <c r="B14" t="s">
        <v>31</v>
      </c>
      <c r="C14" s="26" t="s">
        <v>35</v>
      </c>
      <c r="D14" s="51">
        <v>10000</v>
      </c>
      <c r="E14" s="5">
        <v>6.413</v>
      </c>
      <c r="F14" s="39">
        <f t="shared" si="0"/>
        <v>1559.332605644784</v>
      </c>
      <c r="G14" s="17" t="s">
        <v>239</v>
      </c>
    </row>
    <row r="15" spans="1:7" ht="12.75">
      <c r="A15" s="42"/>
      <c r="B15" t="s">
        <v>31</v>
      </c>
      <c r="C15" s="28" t="s">
        <v>231</v>
      </c>
      <c r="D15" s="51">
        <v>10000</v>
      </c>
      <c r="E15" s="5">
        <v>6.413</v>
      </c>
      <c r="F15" s="39">
        <f t="shared" si="0"/>
        <v>1559.332605644784</v>
      </c>
      <c r="G15" s="17" t="s">
        <v>232</v>
      </c>
    </row>
    <row r="16" spans="1:7" ht="12.75">
      <c r="A16" s="42"/>
      <c r="C16" s="26"/>
      <c r="D16" s="26"/>
      <c r="E16" s="2"/>
      <c r="F16" s="2"/>
      <c r="G16" s="17"/>
    </row>
    <row r="17" spans="1:7" ht="12.75">
      <c r="A17" s="42"/>
      <c r="C17" s="26"/>
      <c r="D17" s="26"/>
      <c r="E17" s="2"/>
      <c r="F17" s="2"/>
      <c r="G17" s="17"/>
    </row>
    <row r="18" spans="1:7" ht="12.75">
      <c r="A18" s="42"/>
      <c r="C18" s="26"/>
      <c r="D18" s="26"/>
      <c r="E18" s="2"/>
      <c r="F18" s="2"/>
      <c r="G18" s="17"/>
    </row>
    <row r="19" spans="1:7" ht="12.75">
      <c r="A19" s="42"/>
      <c r="C19" s="26"/>
      <c r="D19" s="26"/>
      <c r="E19" s="2"/>
      <c r="F19" s="2"/>
      <c r="G19" s="17"/>
    </row>
    <row r="20" spans="1:7" ht="12.75">
      <c r="A20" s="42"/>
      <c r="C20" s="28"/>
      <c r="D20" s="28"/>
      <c r="E20" s="2"/>
      <c r="F20" s="2"/>
      <c r="G20" s="17"/>
    </row>
    <row r="21" spans="1:7" ht="12.75">
      <c r="A21" s="42"/>
      <c r="C21" s="28"/>
      <c r="D21" s="28"/>
      <c r="E21" s="2"/>
      <c r="F21" s="2"/>
      <c r="G21" s="17"/>
    </row>
    <row r="22" spans="1:6" ht="12.75">
      <c r="A22" s="42"/>
      <c r="C22" s="28"/>
      <c r="D22" s="28"/>
      <c r="E22" s="2"/>
      <c r="F22" s="2"/>
    </row>
    <row r="23" spans="1:6" ht="12.75">
      <c r="A23" s="42"/>
      <c r="C23" s="28"/>
      <c r="D23" s="28"/>
      <c r="E23" s="2"/>
      <c r="F23" s="2"/>
    </row>
    <row r="24" spans="1:6" ht="12.75">
      <c r="A24" s="42"/>
      <c r="C24" s="28"/>
      <c r="D24" s="28"/>
      <c r="E24" s="2"/>
      <c r="F24" s="2"/>
    </row>
    <row r="25" spans="1:6" ht="12.75">
      <c r="A25" s="42"/>
      <c r="C25" s="28"/>
      <c r="D25" s="28"/>
      <c r="E25" s="2"/>
      <c r="F25" s="2"/>
    </row>
    <row r="26" spans="1:6" ht="12.75">
      <c r="A26" s="42"/>
      <c r="C26" s="28"/>
      <c r="D26" s="28"/>
      <c r="E26" s="2"/>
      <c r="F26" s="2"/>
    </row>
    <row r="27" spans="1:6" ht="12.75">
      <c r="A27" s="42"/>
      <c r="C27" s="28"/>
      <c r="D27" s="28"/>
      <c r="E27" s="2"/>
      <c r="F27" s="2"/>
    </row>
    <row r="28" spans="1:6" ht="12.75">
      <c r="A28" s="42"/>
      <c r="C28" s="28"/>
      <c r="D28" s="28"/>
      <c r="E28" s="2"/>
      <c r="F28" s="2"/>
    </row>
    <row r="29" spans="1:6" ht="12.75">
      <c r="A29" s="42"/>
      <c r="C29" s="28"/>
      <c r="D29" s="28"/>
      <c r="E29" s="2"/>
      <c r="F29" s="2"/>
    </row>
    <row r="30" spans="1:6" ht="12.75">
      <c r="A30" s="47"/>
      <c r="E30" s="2"/>
      <c r="F30" s="2"/>
    </row>
    <row r="31" ht="12.75">
      <c r="B31" s="29"/>
    </row>
    <row r="33" spans="3:4" ht="12.75">
      <c r="C33" s="29"/>
      <c r="D33" s="29"/>
    </row>
    <row r="34" ht="12.75">
      <c r="B34" s="29"/>
    </row>
    <row r="35" s="21" customFormat="1" ht="12.75">
      <c r="B35" s="48"/>
    </row>
    <row r="36" s="21" customFormat="1" ht="12"/>
    <row r="37" s="21" customFormat="1" ht="12"/>
    <row r="38" s="21" customFormat="1" ht="12"/>
    <row r="39" s="21" customFormat="1" ht="12"/>
    <row r="40" s="21" customFormat="1" ht="12"/>
    <row r="41" s="21" customFormat="1" ht="12"/>
    <row r="42" s="42" customFormat="1" ht="10.5"/>
    <row r="43" s="42" customFormat="1" ht="10.5"/>
    <row r="44" spans="1:2" ht="12.75">
      <c r="A44" s="42"/>
      <c r="B44" s="42"/>
    </row>
    <row r="48" ht="12.75">
      <c r="B48" t="s">
        <v>226</v>
      </c>
    </row>
    <row r="49" ht="12.75">
      <c r="B49" t="s">
        <v>227</v>
      </c>
    </row>
    <row r="50" ht="12.75">
      <c r="B50" t="s">
        <v>228</v>
      </c>
    </row>
    <row r="51" ht="12.75">
      <c r="B51" t="s">
        <v>229</v>
      </c>
    </row>
    <row r="52" ht="12.75">
      <c r="B52" t="s">
        <v>230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6"/>
  <sheetViews>
    <sheetView tabSelected="1" zoomScalePageLayoutView="0" workbookViewId="0" topLeftCell="A1">
      <selection activeCell="L50" sqref="L50"/>
    </sheetView>
  </sheetViews>
  <sheetFormatPr defaultColWidth="11.421875" defaultRowHeight="12.75"/>
  <cols>
    <col min="1" max="1" width="19.421875" style="0" customWidth="1"/>
    <col min="2" max="2" width="14.28125" style="0" customWidth="1"/>
    <col min="3" max="4" width="13.28125" style="0" customWidth="1"/>
    <col min="5" max="5" width="14.421875" style="0" customWidth="1"/>
    <col min="6" max="6" width="13.8515625" style="0" customWidth="1"/>
    <col min="8" max="8" width="6.28125" style="0" customWidth="1"/>
    <col min="10" max="10" width="25.7109375" style="0" customWidth="1"/>
    <col min="12" max="12" width="12.140625" style="0" customWidth="1"/>
  </cols>
  <sheetData>
    <row r="3" spans="1:12" ht="42">
      <c r="A3" s="12" t="str">
        <f>'EPCRA Reporting'!B1</f>
        <v>Energy</v>
      </c>
      <c r="B3" s="12" t="str">
        <f>'EPCRA Reporting'!C1</f>
        <v>Grade</v>
      </c>
      <c r="C3" s="12" t="str">
        <f>'EPCRA Reporting'!D1</f>
        <v>EPA EPCRA Weight in lbs Threashold</v>
      </c>
      <c r="D3" s="15" t="str">
        <f>'EPCRA Reporting'!E1</f>
        <v>lbs./gal @60°F @ 1 Atmosphere</v>
      </c>
      <c r="E3" s="12" t="s">
        <v>253</v>
      </c>
      <c r="F3" s="12"/>
      <c r="G3" s="12"/>
      <c r="H3" s="12"/>
      <c r="I3" s="12" t="s">
        <v>1</v>
      </c>
      <c r="J3" s="12" t="s">
        <v>2</v>
      </c>
      <c r="K3" s="12" t="s">
        <v>3</v>
      </c>
      <c r="L3" s="13" t="s">
        <v>4</v>
      </c>
    </row>
    <row r="4" spans="1:12" ht="12.75">
      <c r="A4" s="2" t="str">
        <f>'EPCRA Reporting'!B2</f>
        <v>Propane</v>
      </c>
      <c r="B4" s="26" t="str">
        <f>'EPCRA Reporting'!C2</f>
        <v>HD5 (C3H8)</v>
      </c>
      <c r="C4" s="51">
        <f>'EPCRA Reporting'!D2</f>
        <v>10000</v>
      </c>
      <c r="D4" s="5">
        <f>'EPCRA Reporting'!E2</f>
        <v>4.24</v>
      </c>
      <c r="E4" s="39">
        <f aca="true" t="shared" si="0" ref="E4:E17">Meteric_Ton_Lbs/D4</f>
        <v>520.0471698113207</v>
      </c>
      <c r="I4" s="2" t="s">
        <v>15</v>
      </c>
      <c r="J4" s="28" t="s">
        <v>193</v>
      </c>
      <c r="K4" t="s">
        <v>60</v>
      </c>
      <c r="L4" s="19">
        <v>1000000</v>
      </c>
    </row>
    <row r="5" spans="1:12" ht="12.75">
      <c r="A5" s="2" t="str">
        <f>'EPCRA Reporting'!B3</f>
        <v>Butane</v>
      </c>
      <c r="B5" s="26" t="str">
        <f>'EPCRA Reporting'!C3</f>
        <v>(C4H10)</v>
      </c>
      <c r="C5" s="51">
        <f>'EPCRA Reporting'!D3</f>
        <v>10000</v>
      </c>
      <c r="D5" s="5">
        <f>'EPCRA Reporting'!E3</f>
        <v>4.81</v>
      </c>
      <c r="E5" s="39">
        <f t="shared" si="0"/>
        <v>458.41995841995845</v>
      </c>
      <c r="I5" s="2" t="s">
        <v>15</v>
      </c>
      <c r="J5" s="28" t="s">
        <v>193</v>
      </c>
      <c r="K5" s="8" t="s">
        <v>16</v>
      </c>
      <c r="L5" s="19">
        <v>95000</v>
      </c>
    </row>
    <row r="6" spans="1:12" ht="12.75">
      <c r="A6" s="2" t="str">
        <f>'EPCRA Reporting'!B4</f>
        <v>Kerosene</v>
      </c>
      <c r="B6" s="26" t="str">
        <f>'EPCRA Reporting'!C4</f>
        <v>ULSK</v>
      </c>
      <c r="C6" s="51">
        <f>'EPCRA Reporting'!D4</f>
        <v>10000</v>
      </c>
      <c r="D6" s="5">
        <f>'EPCRA Reporting'!E4</f>
        <v>6.7542</v>
      </c>
      <c r="E6" s="39">
        <f t="shared" si="0"/>
        <v>326.46353380119035</v>
      </c>
      <c r="I6" s="27" t="s">
        <v>15</v>
      </c>
      <c r="J6" s="28" t="s">
        <v>55</v>
      </c>
      <c r="K6" s="8" t="s">
        <v>16</v>
      </c>
      <c r="L6" s="19">
        <v>95000</v>
      </c>
    </row>
    <row r="7" spans="1:12" ht="12.75">
      <c r="A7" s="2" t="str">
        <f>'EPCRA Reporting'!B5</f>
        <v>Kerosene</v>
      </c>
      <c r="B7" s="26" t="str">
        <f>'EPCRA Reporting'!C5</f>
        <v>Jet A\ K1</v>
      </c>
      <c r="C7" s="51">
        <f>'EPCRA Reporting'!D5</f>
        <v>10000</v>
      </c>
      <c r="D7" s="5">
        <f>'EPCRA Reporting'!E5</f>
        <v>6.7542</v>
      </c>
      <c r="E7" s="39">
        <f t="shared" si="0"/>
        <v>326.46353380119035</v>
      </c>
      <c r="I7" s="27" t="s">
        <v>15</v>
      </c>
      <c r="J7" s="28" t="s">
        <v>55</v>
      </c>
      <c r="K7" s="31" t="s">
        <v>194</v>
      </c>
      <c r="L7" s="19">
        <v>95000</v>
      </c>
    </row>
    <row r="8" spans="1:12" ht="12.75">
      <c r="A8" s="2" t="str">
        <f>'EPCRA Reporting'!B6</f>
        <v>Kerosene</v>
      </c>
      <c r="B8" s="28" t="str">
        <f>'EPCRA Reporting'!C6</f>
        <v>JP-8</v>
      </c>
      <c r="C8" s="51">
        <f>'EPCRA Reporting'!D6</f>
        <v>10000</v>
      </c>
      <c r="D8" s="5">
        <f>'EPCRA Reporting'!E6</f>
        <v>6.8</v>
      </c>
      <c r="E8" s="39">
        <f t="shared" si="0"/>
        <v>324.2647058823529</v>
      </c>
      <c r="I8" s="27" t="s">
        <v>15</v>
      </c>
      <c r="J8" s="28" t="s">
        <v>56</v>
      </c>
      <c r="K8" s="8" t="s">
        <v>19</v>
      </c>
      <c r="L8" s="19">
        <v>75000</v>
      </c>
    </row>
    <row r="9" spans="1:12" ht="12.75">
      <c r="A9" s="2" t="str">
        <f>'EPCRA Reporting'!B7</f>
        <v>Diesel</v>
      </c>
      <c r="B9" s="28" t="str">
        <f>'EPCRA Reporting'!C7</f>
        <v>blends vary</v>
      </c>
      <c r="C9" s="51">
        <f>'EPCRA Reporting'!D7</f>
        <v>10000</v>
      </c>
      <c r="D9" s="5">
        <f>'EPCRA Reporting'!E7</f>
        <v>7.034</v>
      </c>
      <c r="E9" s="39">
        <f t="shared" si="0"/>
        <v>313.4773955075348</v>
      </c>
      <c r="I9" s="2" t="s">
        <v>17</v>
      </c>
      <c r="J9" s="26" t="s">
        <v>18</v>
      </c>
      <c r="K9" s="8" t="s">
        <v>19</v>
      </c>
      <c r="L9" s="19">
        <v>91690</v>
      </c>
    </row>
    <row r="10" spans="1:12" ht="12.75">
      <c r="A10" s="2" t="str">
        <f>'EPCRA Reporting'!B8</f>
        <v>Fuel Oil</v>
      </c>
      <c r="B10" s="26" t="str">
        <f>'EPCRA Reporting'!C8</f>
        <v>**</v>
      </c>
      <c r="C10" s="51">
        <f>'EPCRA Reporting'!D8</f>
        <v>10000</v>
      </c>
      <c r="D10" s="5">
        <f>'EPCRA Reporting'!E8</f>
        <v>7.163</v>
      </c>
      <c r="E10" s="39">
        <f t="shared" si="0"/>
        <v>307.8319140025129</v>
      </c>
      <c r="I10" s="27" t="s">
        <v>243</v>
      </c>
      <c r="J10" s="28" t="s">
        <v>244</v>
      </c>
      <c r="K10" s="8" t="s">
        <v>19</v>
      </c>
      <c r="L10" s="19">
        <v>100000</v>
      </c>
    </row>
    <row r="11" spans="1:12" ht="12.75">
      <c r="A11" s="2" t="str">
        <f>'EPCRA Reporting'!B9</f>
        <v>BioFuel B100</v>
      </c>
      <c r="B11" s="26" t="str">
        <f>'EPCRA Reporting'!C9</f>
        <v>ASTM D6751</v>
      </c>
      <c r="C11" s="51">
        <f>'EPCRA Reporting'!D9</f>
        <v>10000</v>
      </c>
      <c r="D11" s="5">
        <f>'EPCRA Reporting'!E9</f>
        <v>7.35</v>
      </c>
      <c r="E11" s="39">
        <f t="shared" si="0"/>
        <v>300</v>
      </c>
      <c r="I11" s="2" t="s">
        <v>20</v>
      </c>
      <c r="J11" s="26" t="s">
        <v>21</v>
      </c>
      <c r="K11" s="8" t="s">
        <v>19</v>
      </c>
      <c r="L11" s="19">
        <v>102400</v>
      </c>
    </row>
    <row r="12" spans="1:12" ht="12.75">
      <c r="A12" t="str">
        <f>'EPCRA Reporting'!B10</f>
        <v>#4 Fuel Oil</v>
      </c>
      <c r="B12" s="28" t="str">
        <f>'EPCRA Reporting'!C10</f>
        <v>Fuel Oil No. 4</v>
      </c>
      <c r="C12" s="51">
        <f>'EPCRA Reporting'!D10</f>
        <v>10000</v>
      </c>
      <c r="D12" s="5">
        <f>'EPCRA Reporting'!E10</f>
        <v>7.853787878787878</v>
      </c>
      <c r="E12" s="39">
        <f t="shared" si="0"/>
        <v>280.7562457798785</v>
      </c>
      <c r="I12" s="2" t="s">
        <v>22</v>
      </c>
      <c r="J12" s="26" t="s">
        <v>0</v>
      </c>
      <c r="K12" s="8" t="s">
        <v>19</v>
      </c>
      <c r="L12" s="19">
        <v>127856</v>
      </c>
    </row>
    <row r="13" spans="1:12" ht="12.75">
      <c r="A13" t="str">
        <f>'EPCRA Reporting'!B11</f>
        <v>#6 Fuel Oil</v>
      </c>
      <c r="B13" s="28" t="str">
        <f>'EPCRA Reporting'!C11</f>
        <v>Fuel Oil No. 6 (Bunker C)</v>
      </c>
      <c r="C13" s="51">
        <f>'EPCRA Reporting'!D11</f>
        <v>10000</v>
      </c>
      <c r="D13" s="5">
        <f>'EPCRA Reporting'!E11</f>
        <v>8.057082972582972</v>
      </c>
      <c r="E13" s="39">
        <f t="shared" si="0"/>
        <v>273.6722468296876</v>
      </c>
      <c r="I13" s="2" t="s">
        <v>22</v>
      </c>
      <c r="J13" s="26" t="s">
        <v>23</v>
      </c>
      <c r="K13" s="8" t="s">
        <v>19</v>
      </c>
      <c r="L13" s="19">
        <v>127856</v>
      </c>
    </row>
    <row r="14" spans="1:12" ht="12.75">
      <c r="A14" t="str">
        <f>'EPCRA Reporting'!B12</f>
        <v>Gasoline</v>
      </c>
      <c r="B14" s="26" t="str">
        <f>'EPCRA Reporting'!C12</f>
        <v>87 Octane</v>
      </c>
      <c r="C14" s="51">
        <f>'EPCRA Reporting'!D12</f>
        <v>10000</v>
      </c>
      <c r="D14" s="5">
        <f>'EPCRA Reporting'!E12</f>
        <v>6.2</v>
      </c>
      <c r="E14" s="39">
        <f t="shared" si="0"/>
        <v>355.64516129032256</v>
      </c>
      <c r="I14" s="2" t="s">
        <v>22</v>
      </c>
      <c r="J14" s="28" t="s">
        <v>222</v>
      </c>
      <c r="K14" s="8" t="s">
        <v>19</v>
      </c>
      <c r="L14" s="19">
        <v>130000</v>
      </c>
    </row>
    <row r="15" spans="1:12" ht="12.75">
      <c r="A15" t="str">
        <f>'EPCRA Reporting'!B13</f>
        <v>Gasoline</v>
      </c>
      <c r="B15" s="26" t="str">
        <f>'EPCRA Reporting'!C13</f>
        <v>89 Octane</v>
      </c>
      <c r="C15" s="51">
        <f>'EPCRA Reporting'!D13</f>
        <v>10000</v>
      </c>
      <c r="D15" s="5">
        <f>'EPCRA Reporting'!E13</f>
        <v>6.21</v>
      </c>
      <c r="E15" s="39">
        <f t="shared" si="0"/>
        <v>355.07246376811594</v>
      </c>
      <c r="I15" s="2" t="s">
        <v>24</v>
      </c>
      <c r="J15" s="28" t="s">
        <v>70</v>
      </c>
      <c r="K15" s="8" t="s">
        <v>19</v>
      </c>
      <c r="L15" s="19">
        <v>132000</v>
      </c>
    </row>
    <row r="16" spans="1:13" ht="12.75">
      <c r="A16" t="str">
        <f>'EPCRA Reporting'!B14</f>
        <v>Gasoline</v>
      </c>
      <c r="B16" s="26" t="str">
        <f>'EPCRA Reporting'!C14</f>
        <v>92 Octane</v>
      </c>
      <c r="C16" s="51">
        <f>'EPCRA Reporting'!D14</f>
        <v>10000</v>
      </c>
      <c r="D16" s="5">
        <f>'EPCRA Reporting'!E14</f>
        <v>6.413</v>
      </c>
      <c r="E16" s="39">
        <f t="shared" si="0"/>
        <v>343.83283954467487</v>
      </c>
      <c r="I16" s="2" t="s">
        <v>25</v>
      </c>
      <c r="J16" s="28" t="s">
        <v>245</v>
      </c>
      <c r="K16" s="8" t="s">
        <v>19</v>
      </c>
      <c r="L16" s="19">
        <v>138600</v>
      </c>
      <c r="M16" s="53">
        <f>L16</f>
        <v>138600</v>
      </c>
    </row>
    <row r="17" spans="1:12" ht="12.75">
      <c r="A17" t="str">
        <f>'EPCRA Reporting'!B15</f>
        <v>Gasoline</v>
      </c>
      <c r="B17" s="28" t="str">
        <f>'EPCRA Reporting'!C15</f>
        <v>Aviation Gas 100LL (blue) 100 Octane</v>
      </c>
      <c r="C17" s="51">
        <f>'EPCRA Reporting'!D15</f>
        <v>10000</v>
      </c>
      <c r="D17" s="5">
        <f>'EPCRA Reporting'!E15</f>
        <v>6.413</v>
      </c>
      <c r="E17" s="39">
        <f t="shared" si="0"/>
        <v>343.83283954467487</v>
      </c>
      <c r="I17" s="2" t="s">
        <v>27</v>
      </c>
      <c r="J17" s="26" t="s">
        <v>28</v>
      </c>
      <c r="K17" s="8" t="s">
        <v>19</v>
      </c>
      <c r="L17" s="19">
        <v>125000</v>
      </c>
    </row>
    <row r="18" spans="9:12" ht="12.75">
      <c r="I18" t="s">
        <v>29</v>
      </c>
      <c r="J18" s="26" t="s">
        <v>14</v>
      </c>
      <c r="K18" s="8" t="s">
        <v>19</v>
      </c>
      <c r="L18" s="49">
        <v>148100</v>
      </c>
    </row>
    <row r="19" spans="9:12" ht="12.75">
      <c r="I19" t="s">
        <v>30</v>
      </c>
      <c r="J19" s="28" t="s">
        <v>235</v>
      </c>
      <c r="K19" s="8" t="s">
        <v>19</v>
      </c>
      <c r="L19" s="49">
        <v>155900</v>
      </c>
    </row>
    <row r="20" spans="9:12" ht="12.75">
      <c r="I20" t="s">
        <v>31</v>
      </c>
      <c r="J20" s="26" t="s">
        <v>32</v>
      </c>
      <c r="K20" s="8" t="s">
        <v>19</v>
      </c>
      <c r="L20" s="49">
        <v>105000</v>
      </c>
    </row>
    <row r="21" spans="9:12" ht="12.75">
      <c r="I21" t="s">
        <v>31</v>
      </c>
      <c r="J21" s="26" t="s">
        <v>34</v>
      </c>
      <c r="K21" s="8" t="s">
        <v>19</v>
      </c>
      <c r="L21" s="49">
        <v>110200</v>
      </c>
    </row>
    <row r="22" spans="2:12" ht="12.75">
      <c r="B22" t="s">
        <v>252</v>
      </c>
      <c r="I22" t="s">
        <v>31</v>
      </c>
      <c r="J22" s="26" t="s">
        <v>35</v>
      </c>
      <c r="K22" s="8" t="s">
        <v>19</v>
      </c>
      <c r="L22" s="49">
        <v>115000</v>
      </c>
    </row>
    <row r="23" spans="1:12" ht="13.5">
      <c r="A23" s="12" t="s">
        <v>254</v>
      </c>
      <c r="B23">
        <v>2205</v>
      </c>
      <c r="I23" t="s">
        <v>31</v>
      </c>
      <c r="J23" s="28" t="s">
        <v>231</v>
      </c>
      <c r="K23" s="8" t="s">
        <v>19</v>
      </c>
      <c r="L23" s="49">
        <v>115000</v>
      </c>
    </row>
    <row r="24" spans="9:12" ht="12.75">
      <c r="I24" t="s">
        <v>58</v>
      </c>
      <c r="J24" s="26" t="s">
        <v>32</v>
      </c>
      <c r="K24" s="8" t="s">
        <v>19</v>
      </c>
      <c r="L24" s="50">
        <v>120900</v>
      </c>
    </row>
    <row r="25" spans="9:12" ht="12.75">
      <c r="I25" t="s">
        <v>58</v>
      </c>
      <c r="J25" s="26" t="s">
        <v>34</v>
      </c>
      <c r="K25" s="8" t="s">
        <v>19</v>
      </c>
      <c r="L25" s="50"/>
    </row>
    <row r="26" spans="9:12" ht="12.75">
      <c r="I26" t="s">
        <v>58</v>
      </c>
      <c r="J26" s="26" t="s">
        <v>35</v>
      </c>
      <c r="K26" s="8" t="s">
        <v>19</v>
      </c>
      <c r="L26" s="50"/>
    </row>
    <row r="27" spans="9:12" ht="12.75">
      <c r="I27" t="s">
        <v>249</v>
      </c>
      <c r="J27" s="28" t="s">
        <v>250</v>
      </c>
      <c r="K27" s="8" t="s">
        <v>19</v>
      </c>
      <c r="L27" s="52" t="s">
        <v>251</v>
      </c>
    </row>
    <row r="28" spans="9:12" ht="12.75">
      <c r="I28" t="s">
        <v>36</v>
      </c>
      <c r="J28" s="26" t="s">
        <v>37</v>
      </c>
      <c r="K28" s="31" t="s">
        <v>76</v>
      </c>
      <c r="L28" s="20">
        <v>30600000</v>
      </c>
    </row>
    <row r="29" spans="9:12" ht="12.75">
      <c r="I29" t="s">
        <v>36</v>
      </c>
      <c r="J29" s="26" t="s">
        <v>39</v>
      </c>
      <c r="K29" s="8" t="s">
        <v>38</v>
      </c>
      <c r="L29" s="20">
        <v>10500</v>
      </c>
    </row>
    <row r="30" spans="1:12" ht="12.75">
      <c r="A30" s="2" t="s">
        <v>17</v>
      </c>
      <c r="B30" s="26" t="s">
        <v>18</v>
      </c>
      <c r="C30" s="8" t="s">
        <v>19</v>
      </c>
      <c r="D30" s="19">
        <v>91690</v>
      </c>
      <c r="I30" t="s">
        <v>36</v>
      </c>
      <c r="J30" s="26" t="s">
        <v>39</v>
      </c>
      <c r="K30" s="31" t="s">
        <v>76</v>
      </c>
      <c r="L30" s="20">
        <v>21000000</v>
      </c>
    </row>
    <row r="31" spans="1:12" ht="12.75">
      <c r="A31" t="s">
        <v>255</v>
      </c>
      <c r="B31" s="28" t="s">
        <v>258</v>
      </c>
      <c r="C31" s="31" t="s">
        <v>256</v>
      </c>
      <c r="D31" s="20">
        <v>3412.14163</v>
      </c>
      <c r="I31" t="s">
        <v>77</v>
      </c>
      <c r="J31" s="28" t="s">
        <v>83</v>
      </c>
      <c r="K31" s="8" t="s">
        <v>38</v>
      </c>
      <c r="L31" s="20">
        <v>8200</v>
      </c>
    </row>
    <row r="32" spans="1:12" ht="12.75">
      <c r="A32" s="2" t="s">
        <v>17</v>
      </c>
      <c r="B32" s="26" t="s">
        <v>18</v>
      </c>
      <c r="C32" s="8" t="s">
        <v>19</v>
      </c>
      <c r="D32" s="19">
        <v>91690</v>
      </c>
      <c r="I32" t="s">
        <v>77</v>
      </c>
      <c r="J32" s="28" t="s">
        <v>83</v>
      </c>
      <c r="K32" s="31" t="s">
        <v>76</v>
      </c>
      <c r="L32" s="20">
        <v>16400000</v>
      </c>
    </row>
    <row r="33" spans="9:12" ht="12.75">
      <c r="I33" t="s">
        <v>78</v>
      </c>
      <c r="J33" s="28" t="s">
        <v>79</v>
      </c>
      <c r="K33" s="31" t="s">
        <v>76</v>
      </c>
      <c r="L33" s="20">
        <v>6600000</v>
      </c>
    </row>
    <row r="34" spans="1:12" ht="12.75">
      <c r="A34" t="s">
        <v>261</v>
      </c>
      <c r="C34" s="39">
        <v>400</v>
      </c>
      <c r="I34" t="s">
        <v>78</v>
      </c>
      <c r="J34" s="28" t="s">
        <v>80</v>
      </c>
      <c r="K34" s="31" t="s">
        <v>76</v>
      </c>
      <c r="L34" s="20">
        <v>12040000</v>
      </c>
    </row>
    <row r="35" spans="1:12" ht="12.75">
      <c r="A35" t="s">
        <v>260</v>
      </c>
      <c r="C35" s="39">
        <f>C34*L9</f>
        <v>36676000</v>
      </c>
      <c r="I35" t="s">
        <v>78</v>
      </c>
      <c r="J35" s="28" t="s">
        <v>211</v>
      </c>
      <c r="K35" s="31" t="s">
        <v>76</v>
      </c>
      <c r="L35" s="20">
        <v>13760000</v>
      </c>
    </row>
    <row r="36" spans="1:12" ht="12.75">
      <c r="A36" t="s">
        <v>259</v>
      </c>
      <c r="C36" s="39">
        <f>(C35/L41)*1000</f>
        <v>10748674.579489833</v>
      </c>
      <c r="I36" t="s">
        <v>78</v>
      </c>
      <c r="J36" s="28" t="s">
        <v>212</v>
      </c>
      <c r="K36" s="31" t="s">
        <v>185</v>
      </c>
      <c r="L36" s="20">
        <v>24000000</v>
      </c>
    </row>
    <row r="37" spans="9:12" ht="12.75">
      <c r="I37" t="s">
        <v>78</v>
      </c>
      <c r="J37" s="28" t="s">
        <v>213</v>
      </c>
      <c r="K37" s="31" t="s">
        <v>76</v>
      </c>
      <c r="L37" s="20">
        <v>17200000</v>
      </c>
    </row>
    <row r="38" spans="9:12" ht="12.75">
      <c r="I38" t="s">
        <v>78</v>
      </c>
      <c r="J38" s="28" t="s">
        <v>84</v>
      </c>
      <c r="K38" s="31" t="s">
        <v>76</v>
      </c>
      <c r="L38" s="20">
        <v>15824000</v>
      </c>
    </row>
    <row r="39" spans="9:12" ht="12.75">
      <c r="I39" t="s">
        <v>78</v>
      </c>
      <c r="J39" s="28" t="s">
        <v>85</v>
      </c>
      <c r="K39" s="31" t="s">
        <v>76</v>
      </c>
      <c r="L39" s="20">
        <v>15996000</v>
      </c>
    </row>
    <row r="40" spans="1:12" ht="12.75">
      <c r="A40" t="s">
        <v>255</v>
      </c>
      <c r="B40" s="28" t="s">
        <v>258</v>
      </c>
      <c r="C40" s="31" t="s">
        <v>256</v>
      </c>
      <c r="D40" s="20">
        <v>3412.14163</v>
      </c>
      <c r="I40" t="s">
        <v>86</v>
      </c>
      <c r="J40" s="28" t="s">
        <v>87</v>
      </c>
      <c r="K40" s="31" t="s">
        <v>195</v>
      </c>
      <c r="L40" s="20">
        <v>392000</v>
      </c>
    </row>
    <row r="41" spans="1:12" ht="12.75">
      <c r="A41" s="2" t="s">
        <v>25</v>
      </c>
      <c r="B41" s="28" t="s">
        <v>245</v>
      </c>
      <c r="C41" s="8" t="s">
        <v>19</v>
      </c>
      <c r="D41" s="19">
        <v>138600</v>
      </c>
      <c r="I41" t="s">
        <v>255</v>
      </c>
      <c r="J41" s="28" t="s">
        <v>258</v>
      </c>
      <c r="K41" s="31" t="s">
        <v>256</v>
      </c>
      <c r="L41" s="20">
        <v>3412.14163</v>
      </c>
    </row>
    <row r="43" spans="1:3" ht="12.75">
      <c r="A43" t="s">
        <v>261</v>
      </c>
      <c r="C43" s="39">
        <v>250</v>
      </c>
    </row>
    <row r="44" spans="1:3" ht="12.75">
      <c r="A44" t="s">
        <v>260</v>
      </c>
      <c r="C44" s="39">
        <f>C43*L16</f>
        <v>34650000</v>
      </c>
    </row>
    <row r="45" spans="1:5" ht="12.75">
      <c r="A45" t="s">
        <v>259</v>
      </c>
      <c r="C45" s="39">
        <f>(C44/L41)*1000</f>
        <v>10154912.590776604</v>
      </c>
      <c r="D45" s="54">
        <f>C45/1000000</f>
        <v>10.154912590776604</v>
      </c>
      <c r="E45" t="s">
        <v>262</v>
      </c>
    </row>
    <row r="46" spans="4:5" ht="12.75">
      <c r="D46" s="39">
        <f>D45*1000</f>
        <v>10154.912590776605</v>
      </c>
      <c r="E46" t="s">
        <v>263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25" zoomScaleNormal="125" zoomScalePageLayoutView="125" workbookViewId="0" topLeftCell="A1">
      <selection activeCell="D13" sqref="D13"/>
    </sheetView>
  </sheetViews>
  <sheetFormatPr defaultColWidth="11.421875" defaultRowHeight="12.75"/>
  <cols>
    <col min="1" max="1" width="11.28125" style="0" bestFit="1" customWidth="1"/>
    <col min="2" max="2" width="15.421875" style="0" bestFit="1" customWidth="1"/>
    <col min="3" max="3" width="6.421875" style="0" customWidth="1"/>
    <col min="4" max="4" width="11.7109375" style="0" bestFit="1" customWidth="1"/>
    <col min="5" max="5" width="75.7109375" style="0" customWidth="1"/>
  </cols>
  <sheetData>
    <row r="1" spans="1:5" ht="12.75">
      <c r="A1" s="29" t="s">
        <v>190</v>
      </c>
      <c r="E1" t="s">
        <v>210</v>
      </c>
    </row>
    <row r="2" spans="1:10" ht="12.75">
      <c r="A2" t="s">
        <v>40</v>
      </c>
      <c r="B2" s="8"/>
      <c r="C2" s="8" t="s">
        <v>19</v>
      </c>
      <c r="D2" s="20" t="s">
        <v>71</v>
      </c>
      <c r="E2" s="20"/>
      <c r="F2" s="2"/>
      <c r="G2" s="2"/>
      <c r="H2" s="16"/>
      <c r="J2" s="24"/>
    </row>
    <row r="3" spans="1:10" ht="12.75">
      <c r="A3" t="s">
        <v>41</v>
      </c>
      <c r="C3" t="s">
        <v>72</v>
      </c>
      <c r="D3" s="20">
        <v>970</v>
      </c>
      <c r="E3" s="20"/>
      <c r="F3" s="7"/>
      <c r="G3" s="6"/>
      <c r="H3" s="16"/>
      <c r="J3" s="24"/>
    </row>
    <row r="4" spans="1:10" ht="12.75">
      <c r="A4" t="s">
        <v>42</v>
      </c>
      <c r="C4" t="s">
        <v>43</v>
      </c>
      <c r="D4" s="20">
        <v>33475</v>
      </c>
      <c r="E4" s="20"/>
      <c r="F4" s="7"/>
      <c r="G4" s="6"/>
      <c r="H4" s="16"/>
      <c r="J4" s="24"/>
    </row>
    <row r="5" spans="1:10" ht="12.75">
      <c r="A5" t="s">
        <v>60</v>
      </c>
      <c r="B5" s="19">
        <v>1000000</v>
      </c>
      <c r="D5" s="20"/>
      <c r="E5" s="20"/>
      <c r="F5" s="7"/>
      <c r="G5" s="6"/>
      <c r="H5" s="16"/>
      <c r="J5" s="24"/>
    </row>
    <row r="6" spans="1:6" ht="12.75">
      <c r="A6" t="s">
        <v>45</v>
      </c>
      <c r="B6">
        <v>1</v>
      </c>
      <c r="C6">
        <v>27.73</v>
      </c>
      <c r="D6" t="s">
        <v>46</v>
      </c>
      <c r="F6" s="7"/>
    </row>
    <row r="7" spans="1:10" ht="12.75">
      <c r="A7" t="s">
        <v>47</v>
      </c>
      <c r="B7">
        <v>231</v>
      </c>
      <c r="C7" t="s">
        <v>46</v>
      </c>
      <c r="F7" s="7"/>
      <c r="G7" s="6"/>
      <c r="I7" s="5"/>
      <c r="J7" s="24"/>
    </row>
    <row r="8" spans="1:10" ht="12.75">
      <c r="A8" t="s">
        <v>48</v>
      </c>
      <c r="F8" s="7"/>
      <c r="G8" s="6"/>
      <c r="I8" s="5"/>
      <c r="J8" s="24"/>
    </row>
    <row r="9" spans="1:10" ht="12.75">
      <c r="A9" t="s">
        <v>49</v>
      </c>
      <c r="D9" s="5">
        <v>0.8327</v>
      </c>
      <c r="E9" s="5"/>
      <c r="F9" s="1"/>
      <c r="G9" s="4"/>
      <c r="I9" s="5"/>
      <c r="J9" s="24"/>
    </row>
    <row r="10" spans="1:5" ht="12.75">
      <c r="A10" t="s">
        <v>73</v>
      </c>
      <c r="D10" s="5">
        <v>0.1337</v>
      </c>
      <c r="E10" s="5"/>
    </row>
    <row r="11" spans="1:5" ht="12.75">
      <c r="A11" t="s">
        <v>52</v>
      </c>
      <c r="D11" s="5">
        <v>0.26425</v>
      </c>
      <c r="E11" s="5"/>
    </row>
    <row r="12" spans="1:5" ht="12.75">
      <c r="A12" t="s">
        <v>54</v>
      </c>
      <c r="D12" s="5">
        <v>3.785</v>
      </c>
      <c r="E12" s="5"/>
    </row>
    <row r="13" spans="1:5" ht="12.75">
      <c r="A13" t="s">
        <v>50</v>
      </c>
      <c r="D13" s="39">
        <v>3412.14163</v>
      </c>
      <c r="E13" t="s">
        <v>257</v>
      </c>
    </row>
    <row r="14" spans="2:4" ht="12.75">
      <c r="B14" s="17" t="s">
        <v>44</v>
      </c>
      <c r="D14" s="18">
        <v>36.39</v>
      </c>
    </row>
    <row r="15" spans="2:4" ht="12.75">
      <c r="B15" s="40" t="s">
        <v>196</v>
      </c>
      <c r="D15" s="18">
        <f>1/D14</f>
        <v>0.027480076944215445</v>
      </c>
    </row>
    <row r="16" spans="2:4" ht="12.75">
      <c r="B16" s="17" t="s">
        <v>51</v>
      </c>
      <c r="D16">
        <v>3.785</v>
      </c>
    </row>
    <row r="18" spans="2:4" ht="12.75">
      <c r="B18" s="17" t="s">
        <v>53</v>
      </c>
      <c r="D18">
        <v>0.4536</v>
      </c>
    </row>
    <row r="19" spans="2:4" ht="12.75">
      <c r="B19" s="17" t="s">
        <v>74</v>
      </c>
      <c r="D19">
        <f>D16/D18</f>
        <v>8.344356261022927</v>
      </c>
    </row>
    <row r="22" ht="27.75">
      <c r="E22" s="43" t="s">
        <v>61</v>
      </c>
    </row>
    <row r="23" ht="27.75">
      <c r="E23" s="43" t="s">
        <v>62</v>
      </c>
    </row>
    <row r="24" spans="1:5" ht="12.75">
      <c r="A24" t="s">
        <v>66</v>
      </c>
      <c r="E24" s="43"/>
    </row>
    <row r="25" spans="1:5" ht="27.75">
      <c r="A25" s="27"/>
      <c r="E25" s="44" t="s">
        <v>63</v>
      </c>
    </row>
    <row r="26" ht="27.75">
      <c r="E26" s="43" t="s">
        <v>64</v>
      </c>
    </row>
    <row r="27" ht="27.75">
      <c r="E27" s="43" t="s">
        <v>65</v>
      </c>
    </row>
    <row r="28" ht="12.75">
      <c r="E28" s="43"/>
    </row>
    <row r="29" ht="12.75">
      <c r="E29" s="43"/>
    </row>
    <row r="30" ht="12.75">
      <c r="E30" s="43"/>
    </row>
    <row r="31" spans="1:5" ht="13.5">
      <c r="A31" s="2" t="s">
        <v>15</v>
      </c>
      <c r="B31" s="28" t="s">
        <v>193</v>
      </c>
      <c r="C31" t="s">
        <v>60</v>
      </c>
      <c r="E31" s="43" t="s">
        <v>197</v>
      </c>
    </row>
    <row r="32" spans="1:5" ht="13.5">
      <c r="A32" s="2" t="s">
        <v>15</v>
      </c>
      <c r="B32" s="28" t="s">
        <v>193</v>
      </c>
      <c r="C32" s="8" t="s">
        <v>16</v>
      </c>
      <c r="E32" s="43" t="s">
        <v>198</v>
      </c>
    </row>
    <row r="33" spans="1:5" ht="13.5">
      <c r="A33" s="27" t="s">
        <v>15</v>
      </c>
      <c r="B33" s="28" t="s">
        <v>55</v>
      </c>
      <c r="C33" s="8" t="s">
        <v>16</v>
      </c>
      <c r="E33" s="43" t="s">
        <v>199</v>
      </c>
    </row>
    <row r="34" spans="1:5" ht="27.75">
      <c r="A34" s="27" t="s">
        <v>15</v>
      </c>
      <c r="B34" s="28" t="s">
        <v>55</v>
      </c>
      <c r="C34" s="31" t="s">
        <v>194</v>
      </c>
      <c r="D34" s="29"/>
      <c r="E34" s="45" t="s">
        <v>59</v>
      </c>
    </row>
    <row r="35" spans="1:5" ht="42">
      <c r="A35" s="27" t="s">
        <v>15</v>
      </c>
      <c r="B35" s="28" t="s">
        <v>56</v>
      </c>
      <c r="C35" s="8" t="s">
        <v>19</v>
      </c>
      <c r="E35" s="43" t="s">
        <v>202</v>
      </c>
    </row>
    <row r="36" spans="1:5" ht="13.5">
      <c r="A36" s="2" t="s">
        <v>17</v>
      </c>
      <c r="B36" s="26" t="s">
        <v>18</v>
      </c>
      <c r="C36" s="8" t="s">
        <v>19</v>
      </c>
      <c r="E36" s="43" t="s">
        <v>203</v>
      </c>
    </row>
    <row r="37" spans="1:5" ht="13.5">
      <c r="A37" s="2" t="s">
        <v>20</v>
      </c>
      <c r="B37" s="26" t="s">
        <v>21</v>
      </c>
      <c r="C37" s="8" t="s">
        <v>19</v>
      </c>
      <c r="E37" s="43" t="s">
        <v>203</v>
      </c>
    </row>
    <row r="38" spans="1:5" ht="27.75">
      <c r="A38" s="2" t="s">
        <v>22</v>
      </c>
      <c r="B38" s="26" t="s">
        <v>0</v>
      </c>
      <c r="C38" s="8" t="s">
        <v>19</v>
      </c>
      <c r="E38" s="43" t="s">
        <v>204</v>
      </c>
    </row>
    <row r="39" spans="1:5" ht="27.75">
      <c r="A39" s="2" t="s">
        <v>22</v>
      </c>
      <c r="B39" s="26" t="s">
        <v>23</v>
      </c>
      <c r="C39" s="8" t="s">
        <v>19</v>
      </c>
      <c r="E39" s="43" t="s">
        <v>204</v>
      </c>
    </row>
    <row r="40" spans="1:5" ht="27.75">
      <c r="A40" s="2" t="s">
        <v>24</v>
      </c>
      <c r="B40" s="28" t="s">
        <v>70</v>
      </c>
      <c r="C40" s="8" t="s">
        <v>19</v>
      </c>
      <c r="E40" s="43" t="s">
        <v>204</v>
      </c>
    </row>
    <row r="41" spans="1:5" ht="27.75">
      <c r="A41" s="2" t="s">
        <v>25</v>
      </c>
      <c r="B41" s="26" t="s">
        <v>26</v>
      </c>
      <c r="C41" s="8" t="s">
        <v>19</v>
      </c>
      <c r="E41" s="43" t="s">
        <v>204</v>
      </c>
    </row>
    <row r="42" spans="1:5" ht="27.75">
      <c r="A42" s="2" t="s">
        <v>27</v>
      </c>
      <c r="B42" s="26" t="s">
        <v>28</v>
      </c>
      <c r="C42" s="8" t="s">
        <v>19</v>
      </c>
      <c r="E42" s="43" t="s">
        <v>204</v>
      </c>
    </row>
    <row r="43" spans="1:5" ht="27.75">
      <c r="A43" t="s">
        <v>29</v>
      </c>
      <c r="B43" s="26" t="s">
        <v>14</v>
      </c>
      <c r="C43" s="8" t="s">
        <v>19</v>
      </c>
      <c r="E43" s="43" t="s">
        <v>204</v>
      </c>
    </row>
    <row r="44" spans="1:5" ht="27.75">
      <c r="A44" t="s">
        <v>30</v>
      </c>
      <c r="B44" s="26" t="s">
        <v>14</v>
      </c>
      <c r="C44" s="8" t="s">
        <v>19</v>
      </c>
      <c r="E44" s="43" t="s">
        <v>204</v>
      </c>
    </row>
    <row r="45" spans="1:5" ht="27.75">
      <c r="A45" t="s">
        <v>31</v>
      </c>
      <c r="B45" s="26" t="s">
        <v>32</v>
      </c>
      <c r="C45" s="8" t="s">
        <v>19</v>
      </c>
      <c r="E45" s="43" t="s">
        <v>204</v>
      </c>
    </row>
    <row r="46" spans="1:5" ht="27.75">
      <c r="A46" t="s">
        <v>31</v>
      </c>
      <c r="B46" s="26" t="s">
        <v>34</v>
      </c>
      <c r="C46" s="8" t="s">
        <v>19</v>
      </c>
      <c r="E46" s="43" t="s">
        <v>204</v>
      </c>
    </row>
    <row r="47" spans="1:5" ht="27.75">
      <c r="A47" t="s">
        <v>31</v>
      </c>
      <c r="B47" s="26" t="s">
        <v>35</v>
      </c>
      <c r="C47" s="8" t="s">
        <v>19</v>
      </c>
      <c r="E47" s="43" t="s">
        <v>204</v>
      </c>
    </row>
    <row r="48" spans="1:5" ht="27.75">
      <c r="A48" t="s">
        <v>58</v>
      </c>
      <c r="B48" s="26" t="s">
        <v>32</v>
      </c>
      <c r="C48" s="8" t="s">
        <v>19</v>
      </c>
      <c r="E48" s="43" t="s">
        <v>204</v>
      </c>
    </row>
    <row r="49" spans="1:5" ht="27.75">
      <c r="A49" t="s">
        <v>58</v>
      </c>
      <c r="B49" s="26" t="s">
        <v>34</v>
      </c>
      <c r="C49" s="8" t="s">
        <v>19</v>
      </c>
      <c r="E49" s="43" t="s">
        <v>204</v>
      </c>
    </row>
    <row r="50" spans="1:5" ht="27.75">
      <c r="A50" t="s">
        <v>58</v>
      </c>
      <c r="B50" s="26" t="s">
        <v>35</v>
      </c>
      <c r="C50" s="8" t="s">
        <v>19</v>
      </c>
      <c r="E50" s="43" t="s">
        <v>204</v>
      </c>
    </row>
    <row r="51" spans="1:5" ht="12.75">
      <c r="A51" t="s">
        <v>36</v>
      </c>
      <c r="B51" s="26" t="s">
        <v>37</v>
      </c>
      <c r="C51" s="8" t="s">
        <v>38</v>
      </c>
      <c r="E51" s="43"/>
    </row>
    <row r="52" spans="1:5" ht="13.5">
      <c r="A52" t="s">
        <v>36</v>
      </c>
      <c r="B52" s="26" t="s">
        <v>37</v>
      </c>
      <c r="C52" s="31" t="s">
        <v>76</v>
      </c>
      <c r="E52" s="43" t="s">
        <v>207</v>
      </c>
    </row>
    <row r="53" spans="1:5" ht="12.75">
      <c r="A53" t="s">
        <v>36</v>
      </c>
      <c r="B53" s="26" t="s">
        <v>39</v>
      </c>
      <c r="C53" s="8" t="s">
        <v>38</v>
      </c>
      <c r="E53" s="43"/>
    </row>
    <row r="54" spans="1:5" ht="13.5">
      <c r="A54" t="s">
        <v>36</v>
      </c>
      <c r="B54" s="26" t="s">
        <v>39</v>
      </c>
      <c r="C54" s="31" t="s">
        <v>76</v>
      </c>
      <c r="E54" s="43" t="s">
        <v>207</v>
      </c>
    </row>
    <row r="55" spans="1:5" ht="12.75">
      <c r="A55" t="s">
        <v>77</v>
      </c>
      <c r="B55" s="28" t="s">
        <v>83</v>
      </c>
      <c r="C55" s="8" t="s">
        <v>38</v>
      </c>
      <c r="E55" s="43"/>
    </row>
    <row r="56" spans="1:5" ht="13.5">
      <c r="A56" t="s">
        <v>77</v>
      </c>
      <c r="B56" s="28" t="s">
        <v>83</v>
      </c>
      <c r="C56" s="31" t="s">
        <v>76</v>
      </c>
      <c r="E56" s="43" t="s">
        <v>207</v>
      </c>
    </row>
    <row r="57" spans="1:5" ht="13.5">
      <c r="A57" t="s">
        <v>78</v>
      </c>
      <c r="B57" s="28" t="s">
        <v>79</v>
      </c>
      <c r="C57" s="31" t="s">
        <v>76</v>
      </c>
      <c r="E57" s="43" t="s">
        <v>207</v>
      </c>
    </row>
    <row r="58" spans="1:5" ht="13.5">
      <c r="A58" t="s">
        <v>78</v>
      </c>
      <c r="B58" s="28" t="s">
        <v>80</v>
      </c>
      <c r="C58" s="31" t="s">
        <v>76</v>
      </c>
      <c r="E58" s="43" t="s">
        <v>207</v>
      </c>
    </row>
    <row r="59" spans="1:5" ht="13.5">
      <c r="A59" t="s">
        <v>78</v>
      </c>
      <c r="B59" s="28" t="s">
        <v>81</v>
      </c>
      <c r="C59" s="31" t="s">
        <v>76</v>
      </c>
      <c r="E59" s="43" t="s">
        <v>207</v>
      </c>
    </row>
    <row r="60" spans="1:5" ht="42">
      <c r="A60" t="s">
        <v>78</v>
      </c>
      <c r="B60" s="28" t="s">
        <v>187</v>
      </c>
      <c r="C60" s="31" t="s">
        <v>185</v>
      </c>
      <c r="E60" s="43" t="s">
        <v>205</v>
      </c>
    </row>
    <row r="61" spans="1:5" ht="13.5">
      <c r="A61" t="s">
        <v>78</v>
      </c>
      <c r="B61" s="28" t="s">
        <v>82</v>
      </c>
      <c r="C61" s="31" t="s">
        <v>76</v>
      </c>
      <c r="E61" s="43" t="s">
        <v>207</v>
      </c>
    </row>
    <row r="62" spans="1:5" ht="13.5">
      <c r="A62" t="s">
        <v>78</v>
      </c>
      <c r="B62" s="28" t="s">
        <v>84</v>
      </c>
      <c r="C62" s="31" t="s">
        <v>76</v>
      </c>
      <c r="E62" s="43" t="s">
        <v>207</v>
      </c>
    </row>
    <row r="63" spans="1:5" ht="13.5">
      <c r="A63" t="s">
        <v>78</v>
      </c>
      <c r="B63" s="28" t="s">
        <v>85</v>
      </c>
      <c r="C63" s="31" t="s">
        <v>76</v>
      </c>
      <c r="E63" s="43" t="s">
        <v>207</v>
      </c>
    </row>
    <row r="64" spans="1:5" ht="42">
      <c r="A64" t="s">
        <v>86</v>
      </c>
      <c r="B64" s="28" t="s">
        <v>87</v>
      </c>
      <c r="C64" s="31" t="s">
        <v>195</v>
      </c>
      <c r="E64" s="43" t="s">
        <v>206</v>
      </c>
    </row>
  </sheetData>
  <sheetProtection/>
  <printOptions gridLines="1"/>
  <pageMargins left="0.5" right="0.5" top="1" bottom="1" header="0.5" footer="0.5"/>
  <pageSetup fitToHeight="0" fitToWidth="1" orientation="landscape" scale="99"/>
  <headerFooter alignWithMargins="0">
    <oddHeader>&amp;C&amp;F</oddHeader>
    <oddFooter>&amp;C&amp;K000000&amp;A&amp;R&amp;K000000&amp;P&amp;N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17.140625" style="0" customWidth="1"/>
    <col min="9" max="11" width="10.8515625" style="37" customWidth="1"/>
    <col min="12" max="13" width="11.28125" style="39" customWidth="1"/>
  </cols>
  <sheetData>
    <row r="1" spans="1:13" ht="42">
      <c r="A1" s="35" t="s">
        <v>214</v>
      </c>
      <c r="B1" s="35" t="s">
        <v>166</v>
      </c>
      <c r="C1" s="35" t="s">
        <v>167</v>
      </c>
      <c r="D1" s="35" t="s">
        <v>168</v>
      </c>
      <c r="E1" s="35" t="s">
        <v>169</v>
      </c>
      <c r="F1" s="35" t="s">
        <v>170</v>
      </c>
      <c r="G1" s="35" t="s">
        <v>171</v>
      </c>
      <c r="H1" s="35" t="s">
        <v>151</v>
      </c>
      <c r="I1" s="38" t="s">
        <v>172</v>
      </c>
      <c r="J1" s="36" t="s">
        <v>173</v>
      </c>
      <c r="K1" s="36" t="s">
        <v>184</v>
      </c>
      <c r="L1" s="38" t="s">
        <v>186</v>
      </c>
      <c r="M1" s="38" t="s">
        <v>183</v>
      </c>
    </row>
    <row r="2" spans="1:13" ht="15.75" customHeight="1">
      <c r="A2" t="s">
        <v>88</v>
      </c>
      <c r="B2" t="s">
        <v>89</v>
      </c>
      <c r="C2" t="s">
        <v>90</v>
      </c>
      <c r="D2" t="s">
        <v>91</v>
      </c>
      <c r="E2" t="s">
        <v>89</v>
      </c>
      <c r="F2" t="s">
        <v>92</v>
      </c>
      <c r="G2" t="s">
        <v>93</v>
      </c>
      <c r="H2" t="s">
        <v>93</v>
      </c>
      <c r="I2" s="39">
        <v>3052</v>
      </c>
      <c r="J2" s="37">
        <v>19.5</v>
      </c>
      <c r="K2" s="37">
        <f aca="true" t="shared" si="0" ref="K2:K33">J2/100</f>
        <v>0.195</v>
      </c>
      <c r="L2" s="39">
        <f aca="true" t="shared" si="1" ref="L2:L33">K2*100000000</f>
        <v>19500000</v>
      </c>
      <c r="M2" s="39">
        <f aca="true" t="shared" si="2" ref="M2:M33">IF(ISERROR(((K2*100000000)/I2)*2000),0,(((K2*100000000)/I2)*2000))</f>
        <v>12778505.897771953</v>
      </c>
    </row>
    <row r="3" spans="1:13" ht="12.75">
      <c r="A3" t="s">
        <v>98</v>
      </c>
      <c r="B3" t="s">
        <v>94</v>
      </c>
      <c r="C3" t="s">
        <v>99</v>
      </c>
      <c r="F3" t="s">
        <v>100</v>
      </c>
      <c r="G3" t="s">
        <v>89</v>
      </c>
      <c r="H3" t="s">
        <v>101</v>
      </c>
      <c r="I3" s="39">
        <v>4140</v>
      </c>
      <c r="J3" s="37">
        <v>26.5</v>
      </c>
      <c r="K3" s="37">
        <f t="shared" si="0"/>
        <v>0.265</v>
      </c>
      <c r="L3" s="39">
        <f t="shared" si="1"/>
        <v>26500000</v>
      </c>
      <c r="M3" s="39">
        <f t="shared" si="2"/>
        <v>12801932.36714976</v>
      </c>
    </row>
    <row r="4" spans="1:13" ht="12.75">
      <c r="A4" t="s">
        <v>102</v>
      </c>
      <c r="B4" t="s">
        <v>103</v>
      </c>
      <c r="C4" t="s">
        <v>104</v>
      </c>
      <c r="D4" t="s">
        <v>104</v>
      </c>
      <c r="E4" t="s">
        <v>89</v>
      </c>
      <c r="F4" t="s">
        <v>91</v>
      </c>
      <c r="G4" t="s">
        <v>93</v>
      </c>
      <c r="I4" s="39">
        <v>2295</v>
      </c>
      <c r="J4" s="37">
        <v>14.7</v>
      </c>
      <c r="K4" s="37">
        <f t="shared" si="0"/>
        <v>0.147</v>
      </c>
      <c r="L4" s="39">
        <f t="shared" si="1"/>
        <v>14700000</v>
      </c>
      <c r="M4" s="39">
        <f t="shared" si="2"/>
        <v>12810457.51633987</v>
      </c>
    </row>
    <row r="5" spans="1:13" ht="12.75">
      <c r="A5" t="s">
        <v>105</v>
      </c>
      <c r="B5" t="s">
        <v>103</v>
      </c>
      <c r="G5" t="s">
        <v>99</v>
      </c>
      <c r="I5" s="39">
        <v>2236</v>
      </c>
      <c r="J5" s="37">
        <v>14.3</v>
      </c>
      <c r="K5" s="37">
        <f t="shared" si="0"/>
        <v>0.14300000000000002</v>
      </c>
      <c r="L5" s="39">
        <f t="shared" si="1"/>
        <v>14300000.000000002</v>
      </c>
      <c r="M5" s="39">
        <f t="shared" si="2"/>
        <v>12790697.674418606</v>
      </c>
    </row>
    <row r="6" spans="1:13" ht="12.75">
      <c r="A6" t="s">
        <v>106</v>
      </c>
      <c r="B6" t="s">
        <v>103</v>
      </c>
      <c r="C6" t="s">
        <v>104</v>
      </c>
      <c r="D6" t="s">
        <v>104</v>
      </c>
      <c r="E6" t="s">
        <v>89</v>
      </c>
      <c r="F6" t="s">
        <v>91</v>
      </c>
      <c r="G6" t="s">
        <v>93</v>
      </c>
      <c r="I6" s="39">
        <v>2108</v>
      </c>
      <c r="J6" s="37">
        <v>13.5</v>
      </c>
      <c r="K6" s="37">
        <f t="shared" si="0"/>
        <v>0.135</v>
      </c>
      <c r="L6" s="39">
        <f t="shared" si="1"/>
        <v>13500000</v>
      </c>
      <c r="M6" s="39">
        <f t="shared" si="2"/>
        <v>12808349.146110056</v>
      </c>
    </row>
    <row r="7" spans="1:13" ht="12.75">
      <c r="A7" t="s">
        <v>107</v>
      </c>
      <c r="B7" t="s">
        <v>94</v>
      </c>
      <c r="C7" t="s">
        <v>108</v>
      </c>
      <c r="D7" t="s">
        <v>104</v>
      </c>
      <c r="E7" t="s">
        <v>91</v>
      </c>
      <c r="F7" t="s">
        <v>109</v>
      </c>
      <c r="G7" t="s">
        <v>209</v>
      </c>
      <c r="H7" t="s">
        <v>110</v>
      </c>
      <c r="I7" s="39">
        <v>3757</v>
      </c>
      <c r="J7" s="37">
        <v>24</v>
      </c>
      <c r="K7" s="37">
        <f t="shared" si="0"/>
        <v>0.24</v>
      </c>
      <c r="L7" s="39">
        <f t="shared" si="1"/>
        <v>24000000</v>
      </c>
      <c r="M7" s="39">
        <f t="shared" si="2"/>
        <v>12776151.184455683</v>
      </c>
    </row>
    <row r="8" spans="1:13" ht="12.75">
      <c r="A8" t="s">
        <v>111</v>
      </c>
      <c r="B8" t="s">
        <v>89</v>
      </c>
      <c r="C8" t="s">
        <v>112</v>
      </c>
      <c r="D8" t="s">
        <v>104</v>
      </c>
      <c r="E8" t="s">
        <v>91</v>
      </c>
      <c r="F8" t="s">
        <v>109</v>
      </c>
      <c r="G8" t="s">
        <v>209</v>
      </c>
      <c r="H8" t="s">
        <v>110</v>
      </c>
      <c r="I8" s="39">
        <v>2992</v>
      </c>
      <c r="J8" s="37">
        <v>19.1</v>
      </c>
      <c r="K8" s="37">
        <f t="shared" si="0"/>
        <v>0.191</v>
      </c>
      <c r="L8" s="39">
        <f t="shared" si="1"/>
        <v>19100000</v>
      </c>
      <c r="M8" s="39">
        <f t="shared" si="2"/>
        <v>12767379.679144386</v>
      </c>
    </row>
    <row r="9" spans="1:13" ht="12.75">
      <c r="A9" t="s">
        <v>113</v>
      </c>
      <c r="B9" t="s">
        <v>94</v>
      </c>
      <c r="C9" t="s">
        <v>114</v>
      </c>
      <c r="D9" t="s">
        <v>104</v>
      </c>
      <c r="E9" t="s">
        <v>91</v>
      </c>
      <c r="F9" t="s">
        <v>115</v>
      </c>
      <c r="G9" t="s">
        <v>209</v>
      </c>
      <c r="H9" t="s">
        <v>110</v>
      </c>
      <c r="I9" s="39">
        <v>3890</v>
      </c>
      <c r="J9" s="37">
        <v>26.8</v>
      </c>
      <c r="K9" s="37">
        <f t="shared" si="0"/>
        <v>0.268</v>
      </c>
      <c r="L9" s="39">
        <f t="shared" si="1"/>
        <v>26800000</v>
      </c>
      <c r="M9" s="39">
        <f t="shared" si="2"/>
        <v>13778920.30848329</v>
      </c>
    </row>
    <row r="10" spans="1:15" ht="12" customHeight="1">
      <c r="A10" t="s">
        <v>116</v>
      </c>
      <c r="B10" t="s">
        <v>103</v>
      </c>
      <c r="I10" s="39">
        <v>2482</v>
      </c>
      <c r="J10" s="37">
        <v>15.9</v>
      </c>
      <c r="K10" s="37">
        <f t="shared" si="0"/>
        <v>0.159</v>
      </c>
      <c r="L10" s="39">
        <f t="shared" si="1"/>
        <v>15900000</v>
      </c>
      <c r="M10" s="39">
        <f t="shared" si="2"/>
        <v>12812248.186946012</v>
      </c>
      <c r="O10" s="46"/>
    </row>
    <row r="11" spans="1:13" ht="12.75">
      <c r="A11" t="s">
        <v>117</v>
      </c>
      <c r="B11" t="s">
        <v>89</v>
      </c>
      <c r="C11" t="s">
        <v>108</v>
      </c>
      <c r="D11" t="s">
        <v>104</v>
      </c>
      <c r="E11" t="s">
        <v>91</v>
      </c>
      <c r="F11" t="s">
        <v>109</v>
      </c>
      <c r="G11" t="s">
        <v>97</v>
      </c>
      <c r="H11" t="s">
        <v>101</v>
      </c>
      <c r="I11" s="39">
        <v>2880</v>
      </c>
      <c r="J11" s="37">
        <v>19.9</v>
      </c>
      <c r="K11" s="37">
        <f t="shared" si="0"/>
        <v>0.19899999999999998</v>
      </c>
      <c r="L11" s="39">
        <f t="shared" si="1"/>
        <v>19900000</v>
      </c>
      <c r="M11" s="39">
        <f t="shared" si="2"/>
        <v>13819444.444444446</v>
      </c>
    </row>
    <row r="12" spans="1:13" ht="12.75">
      <c r="A12" t="s">
        <v>118</v>
      </c>
      <c r="B12" t="s">
        <v>94</v>
      </c>
      <c r="C12" t="s">
        <v>99</v>
      </c>
      <c r="F12" t="s">
        <v>119</v>
      </c>
      <c r="G12" t="s">
        <v>97</v>
      </c>
      <c r="H12" t="s">
        <v>110</v>
      </c>
      <c r="I12" s="39">
        <v>3890</v>
      </c>
      <c r="J12" s="37">
        <v>26.8</v>
      </c>
      <c r="K12" s="37">
        <f t="shared" si="0"/>
        <v>0.268</v>
      </c>
      <c r="L12" s="39">
        <f t="shared" si="1"/>
        <v>26800000</v>
      </c>
      <c r="M12" s="39">
        <f t="shared" si="2"/>
        <v>13778920.30848329</v>
      </c>
    </row>
    <row r="13" spans="1:13" ht="12.75">
      <c r="A13" t="s">
        <v>120</v>
      </c>
      <c r="B13" t="s">
        <v>94</v>
      </c>
      <c r="C13" t="s">
        <v>108</v>
      </c>
      <c r="D13" t="s">
        <v>104</v>
      </c>
      <c r="E13" t="s">
        <v>91</v>
      </c>
      <c r="F13" t="s">
        <v>109</v>
      </c>
      <c r="G13" t="s">
        <v>209</v>
      </c>
      <c r="H13" t="s">
        <v>110</v>
      </c>
      <c r="I13" s="39">
        <v>3890</v>
      </c>
      <c r="J13" s="37">
        <v>26.8</v>
      </c>
      <c r="K13" s="37">
        <f t="shared" si="0"/>
        <v>0.268</v>
      </c>
      <c r="L13" s="39">
        <f t="shared" si="1"/>
        <v>26800000</v>
      </c>
      <c r="M13" s="39">
        <f t="shared" si="2"/>
        <v>13778920.30848329</v>
      </c>
    </row>
    <row r="14" spans="1:13" ht="12.75">
      <c r="A14" t="s">
        <v>121</v>
      </c>
      <c r="B14" t="s">
        <v>103</v>
      </c>
      <c r="I14" s="39">
        <v>2797</v>
      </c>
      <c r="J14" s="37">
        <v>17.9</v>
      </c>
      <c r="K14" s="37">
        <f t="shared" si="0"/>
        <v>0.179</v>
      </c>
      <c r="L14" s="39">
        <f t="shared" si="1"/>
        <v>17900000</v>
      </c>
      <c r="M14" s="39">
        <f t="shared" si="2"/>
        <v>12799427.958526993</v>
      </c>
    </row>
    <row r="15" spans="1:13" ht="12.75">
      <c r="A15" t="s">
        <v>122</v>
      </c>
      <c r="B15" t="s">
        <v>103</v>
      </c>
      <c r="G15" t="s">
        <v>99</v>
      </c>
      <c r="I15" s="39">
        <v>2100</v>
      </c>
      <c r="J15" s="37">
        <v>14.5</v>
      </c>
      <c r="K15" s="37">
        <f t="shared" si="0"/>
        <v>0.145</v>
      </c>
      <c r="L15" s="39">
        <f t="shared" si="1"/>
        <v>14499999.999999998</v>
      </c>
      <c r="M15" s="39">
        <f t="shared" si="2"/>
        <v>13809523.809523808</v>
      </c>
    </row>
    <row r="16" spans="1:13" ht="12.75">
      <c r="A16" t="s">
        <v>123</v>
      </c>
      <c r="B16" t="s">
        <v>94</v>
      </c>
      <c r="C16" t="s">
        <v>104</v>
      </c>
      <c r="D16" t="s">
        <v>95</v>
      </c>
      <c r="F16" t="s">
        <v>91</v>
      </c>
      <c r="G16" t="s">
        <v>99</v>
      </c>
      <c r="H16" t="s">
        <v>93</v>
      </c>
      <c r="I16" s="39">
        <v>2000</v>
      </c>
      <c r="J16" s="37">
        <v>26</v>
      </c>
      <c r="K16" s="37">
        <f t="shared" si="0"/>
        <v>0.26</v>
      </c>
      <c r="L16" s="39">
        <f t="shared" si="1"/>
        <v>26000000</v>
      </c>
      <c r="M16" s="39">
        <f t="shared" si="2"/>
        <v>26000000</v>
      </c>
    </row>
    <row r="17" spans="1:13" ht="12.75">
      <c r="A17" t="s">
        <v>124</v>
      </c>
      <c r="B17" t="s">
        <v>89</v>
      </c>
      <c r="C17" t="s">
        <v>108</v>
      </c>
      <c r="D17" t="s">
        <v>104</v>
      </c>
      <c r="E17" t="s">
        <v>91</v>
      </c>
      <c r="F17" t="s">
        <v>109</v>
      </c>
      <c r="G17" t="s">
        <v>97</v>
      </c>
      <c r="H17" t="s">
        <v>101</v>
      </c>
      <c r="I17" s="39">
        <v>3120</v>
      </c>
      <c r="J17" s="37">
        <v>20</v>
      </c>
      <c r="K17" s="37">
        <f t="shared" si="0"/>
        <v>0.2</v>
      </c>
      <c r="L17" s="39">
        <f t="shared" si="1"/>
        <v>20000000</v>
      </c>
      <c r="M17" s="39">
        <f t="shared" si="2"/>
        <v>12820512.82051282</v>
      </c>
    </row>
    <row r="18" spans="1:13" ht="12.75">
      <c r="A18" t="s">
        <v>125</v>
      </c>
      <c r="B18" t="s">
        <v>103</v>
      </c>
      <c r="C18" t="s">
        <v>104</v>
      </c>
      <c r="D18" t="s">
        <v>104</v>
      </c>
      <c r="E18" t="s">
        <v>89</v>
      </c>
      <c r="F18" t="s">
        <v>104</v>
      </c>
      <c r="G18" t="s">
        <v>99</v>
      </c>
      <c r="I18" s="39"/>
      <c r="K18" s="37">
        <f t="shared" si="0"/>
        <v>0</v>
      </c>
      <c r="L18" s="39">
        <f t="shared" si="1"/>
        <v>0</v>
      </c>
      <c r="M18" s="39">
        <f t="shared" si="2"/>
        <v>0</v>
      </c>
    </row>
    <row r="19" spans="1:13" ht="12.75">
      <c r="A19" t="s">
        <v>126</v>
      </c>
      <c r="B19" t="s">
        <v>103</v>
      </c>
      <c r="C19" t="s">
        <v>104</v>
      </c>
      <c r="D19" t="s">
        <v>104</v>
      </c>
      <c r="E19" t="s">
        <v>89</v>
      </c>
      <c r="F19" t="s">
        <v>91</v>
      </c>
      <c r="G19" t="s">
        <v>93</v>
      </c>
      <c r="I19" s="39">
        <v>2108</v>
      </c>
      <c r="J19" s="37">
        <v>13.5</v>
      </c>
      <c r="K19" s="37">
        <f t="shared" si="0"/>
        <v>0.135</v>
      </c>
      <c r="L19" s="39">
        <f t="shared" si="1"/>
        <v>13500000</v>
      </c>
      <c r="M19" s="39">
        <f t="shared" si="2"/>
        <v>12808349.146110056</v>
      </c>
    </row>
    <row r="20" spans="1:13" ht="12.75">
      <c r="A20" t="s">
        <v>127</v>
      </c>
      <c r="B20" t="s">
        <v>89</v>
      </c>
      <c r="C20" t="s">
        <v>89</v>
      </c>
      <c r="D20" t="s">
        <v>104</v>
      </c>
      <c r="E20" t="s">
        <v>89</v>
      </c>
      <c r="F20" t="s">
        <v>91</v>
      </c>
      <c r="G20" t="s">
        <v>93</v>
      </c>
      <c r="I20" s="39"/>
      <c r="K20" s="37">
        <f t="shared" si="0"/>
        <v>0</v>
      </c>
      <c r="L20" s="39">
        <f t="shared" si="1"/>
        <v>0</v>
      </c>
      <c r="M20" s="39">
        <f t="shared" si="2"/>
        <v>0</v>
      </c>
    </row>
    <row r="21" spans="1:13" ht="12.75">
      <c r="A21" t="s">
        <v>128</v>
      </c>
      <c r="B21" t="s">
        <v>94</v>
      </c>
      <c r="C21" t="s">
        <v>104</v>
      </c>
      <c r="D21" t="s">
        <v>104</v>
      </c>
      <c r="E21" t="s">
        <v>91</v>
      </c>
      <c r="F21" t="s">
        <v>91</v>
      </c>
      <c r="G21" t="s">
        <v>209</v>
      </c>
      <c r="I21" s="39"/>
      <c r="K21" s="37">
        <f t="shared" si="0"/>
        <v>0</v>
      </c>
      <c r="L21" s="39">
        <f t="shared" si="1"/>
        <v>0</v>
      </c>
      <c r="M21" s="39">
        <f t="shared" si="2"/>
        <v>0</v>
      </c>
    </row>
    <row r="22" spans="1:13" ht="12.75">
      <c r="A22" t="s">
        <v>129</v>
      </c>
      <c r="B22" t="s">
        <v>94</v>
      </c>
      <c r="C22" t="s">
        <v>104</v>
      </c>
      <c r="D22" t="s">
        <v>104</v>
      </c>
      <c r="E22" t="s">
        <v>104</v>
      </c>
      <c r="F22" t="s">
        <v>91</v>
      </c>
      <c r="G22" t="s">
        <v>97</v>
      </c>
      <c r="I22" s="39"/>
      <c r="K22" s="37">
        <f t="shared" si="0"/>
        <v>0</v>
      </c>
      <c r="L22" s="39">
        <f t="shared" si="1"/>
        <v>0</v>
      </c>
      <c r="M22" s="39">
        <f t="shared" si="2"/>
        <v>0</v>
      </c>
    </row>
    <row r="23" spans="1:13" ht="12.75">
      <c r="A23" t="s">
        <v>174</v>
      </c>
      <c r="B23" t="s">
        <v>94</v>
      </c>
      <c r="G23" t="s">
        <v>209</v>
      </c>
      <c r="I23" s="39">
        <v>4267</v>
      </c>
      <c r="J23" s="37">
        <v>27.3</v>
      </c>
      <c r="K23" s="37">
        <f t="shared" si="0"/>
        <v>0.273</v>
      </c>
      <c r="L23" s="39">
        <f t="shared" si="1"/>
        <v>27300000.000000004</v>
      </c>
      <c r="M23" s="39">
        <f t="shared" si="2"/>
        <v>12795875.322240451</v>
      </c>
    </row>
    <row r="24" spans="1:13" ht="12.75">
      <c r="A24" t="s">
        <v>175</v>
      </c>
      <c r="B24" t="s">
        <v>130</v>
      </c>
      <c r="C24" t="s">
        <v>131</v>
      </c>
      <c r="D24" t="s">
        <v>104</v>
      </c>
      <c r="E24" t="s">
        <v>89</v>
      </c>
      <c r="F24" t="s">
        <v>132</v>
      </c>
      <c r="G24" t="s">
        <v>97</v>
      </c>
      <c r="H24" t="s">
        <v>101</v>
      </c>
      <c r="I24" s="39"/>
      <c r="K24" s="37">
        <f t="shared" si="0"/>
        <v>0</v>
      </c>
      <c r="L24" s="39">
        <f t="shared" si="1"/>
        <v>0</v>
      </c>
      <c r="M24" s="39">
        <f t="shared" si="2"/>
        <v>0</v>
      </c>
    </row>
    <row r="25" spans="1:13" ht="12.75">
      <c r="A25" t="s">
        <v>176</v>
      </c>
      <c r="B25" t="s">
        <v>103</v>
      </c>
      <c r="C25" t="s">
        <v>133</v>
      </c>
      <c r="D25" t="s">
        <v>104</v>
      </c>
      <c r="E25" t="s">
        <v>89</v>
      </c>
      <c r="F25" t="s">
        <v>115</v>
      </c>
      <c r="G25" t="s">
        <v>93</v>
      </c>
      <c r="H25" t="s">
        <v>97</v>
      </c>
      <c r="I25" s="39">
        <v>2236</v>
      </c>
      <c r="J25" s="37">
        <v>14.3</v>
      </c>
      <c r="K25" s="37">
        <f t="shared" si="0"/>
        <v>0.14300000000000002</v>
      </c>
      <c r="L25" s="39">
        <f t="shared" si="1"/>
        <v>14300000.000000002</v>
      </c>
      <c r="M25" s="39">
        <f t="shared" si="2"/>
        <v>12790697.674418606</v>
      </c>
    </row>
    <row r="26" spans="1:13" ht="12.75">
      <c r="A26" t="s">
        <v>134</v>
      </c>
      <c r="B26" t="s">
        <v>89</v>
      </c>
      <c r="C26" t="s">
        <v>114</v>
      </c>
      <c r="D26" t="s">
        <v>104</v>
      </c>
      <c r="E26" t="s">
        <v>91</v>
      </c>
      <c r="F26" t="s">
        <v>115</v>
      </c>
      <c r="G26" t="s">
        <v>99</v>
      </c>
      <c r="H26" t="s">
        <v>110</v>
      </c>
      <c r="I26" s="39">
        <v>3179</v>
      </c>
      <c r="J26" s="37">
        <v>20.3</v>
      </c>
      <c r="K26" s="37">
        <f t="shared" si="0"/>
        <v>0.203</v>
      </c>
      <c r="L26" s="39">
        <f t="shared" si="1"/>
        <v>20300000</v>
      </c>
      <c r="M26" s="39">
        <f t="shared" si="2"/>
        <v>12771311.73324945</v>
      </c>
    </row>
    <row r="27" spans="1:13" ht="12.75">
      <c r="A27" t="s">
        <v>135</v>
      </c>
      <c r="B27" t="s">
        <v>89</v>
      </c>
      <c r="C27" t="s">
        <v>89</v>
      </c>
      <c r="D27" t="s">
        <v>91</v>
      </c>
      <c r="E27" t="s">
        <v>89</v>
      </c>
      <c r="F27" t="s">
        <v>91</v>
      </c>
      <c r="G27" t="s">
        <v>93</v>
      </c>
      <c r="I27" s="39"/>
      <c r="K27" s="37">
        <f t="shared" si="0"/>
        <v>0</v>
      </c>
      <c r="L27" s="39">
        <f t="shared" si="1"/>
        <v>0</v>
      </c>
      <c r="M27" s="39">
        <f t="shared" si="2"/>
        <v>0</v>
      </c>
    </row>
    <row r="28" spans="1:13" ht="12.75">
      <c r="A28" t="s">
        <v>136</v>
      </c>
      <c r="B28" t="s">
        <v>89</v>
      </c>
      <c r="I28" s="39">
        <v>3247</v>
      </c>
      <c r="J28" s="37">
        <v>20.8</v>
      </c>
      <c r="K28" s="37">
        <f t="shared" si="0"/>
        <v>0.20800000000000002</v>
      </c>
      <c r="L28" s="39">
        <f t="shared" si="1"/>
        <v>20800000</v>
      </c>
      <c r="M28" s="39">
        <f t="shared" si="2"/>
        <v>12811826.301201109</v>
      </c>
    </row>
    <row r="29" spans="1:13" ht="12.75">
      <c r="A29" t="s">
        <v>137</v>
      </c>
      <c r="B29" t="s">
        <v>94</v>
      </c>
      <c r="C29" t="s">
        <v>104</v>
      </c>
      <c r="D29" t="s">
        <v>138</v>
      </c>
      <c r="E29" t="s">
        <v>91</v>
      </c>
      <c r="F29" t="s">
        <v>91</v>
      </c>
      <c r="G29" t="s">
        <v>209</v>
      </c>
      <c r="I29" s="39"/>
      <c r="K29" s="37">
        <f t="shared" si="0"/>
        <v>0</v>
      </c>
      <c r="L29" s="39">
        <f t="shared" si="1"/>
        <v>0</v>
      </c>
      <c r="M29" s="39">
        <f t="shared" si="2"/>
        <v>0</v>
      </c>
    </row>
    <row r="30" spans="1:13" ht="12.75">
      <c r="A30" t="s">
        <v>139</v>
      </c>
      <c r="B30" t="s">
        <v>103</v>
      </c>
      <c r="F30" t="s">
        <v>140</v>
      </c>
      <c r="G30" t="s">
        <v>93</v>
      </c>
      <c r="H30" t="s">
        <v>97</v>
      </c>
      <c r="I30" s="39">
        <v>2482</v>
      </c>
      <c r="J30" s="37">
        <v>15.9</v>
      </c>
      <c r="K30" s="37">
        <f t="shared" si="0"/>
        <v>0.159</v>
      </c>
      <c r="L30" s="39">
        <f t="shared" si="1"/>
        <v>15900000</v>
      </c>
      <c r="M30" s="39">
        <f t="shared" si="2"/>
        <v>12812248.186946012</v>
      </c>
    </row>
    <row r="31" spans="1:13" ht="12.75">
      <c r="A31" t="s">
        <v>141</v>
      </c>
      <c r="B31" t="s">
        <v>94</v>
      </c>
      <c r="C31" t="s">
        <v>112</v>
      </c>
      <c r="D31" t="s">
        <v>138</v>
      </c>
      <c r="E31" t="s">
        <v>91</v>
      </c>
      <c r="F31" t="s">
        <v>115</v>
      </c>
      <c r="G31" t="s">
        <v>209</v>
      </c>
      <c r="H31" t="s">
        <v>97</v>
      </c>
      <c r="I31" s="39">
        <v>4327</v>
      </c>
      <c r="J31" s="37">
        <v>27.7</v>
      </c>
      <c r="K31" s="37">
        <f t="shared" si="0"/>
        <v>0.27699999999999997</v>
      </c>
      <c r="L31" s="39">
        <f t="shared" si="1"/>
        <v>27699999.999999996</v>
      </c>
      <c r="M31" s="39">
        <f t="shared" si="2"/>
        <v>12803327.940836605</v>
      </c>
    </row>
    <row r="32" spans="1:13" ht="12.75">
      <c r="A32" t="s">
        <v>142</v>
      </c>
      <c r="B32" t="s">
        <v>103</v>
      </c>
      <c r="I32" s="39">
        <v>2669</v>
      </c>
      <c r="J32" s="37">
        <v>17.1</v>
      </c>
      <c r="K32" s="37">
        <f t="shared" si="0"/>
        <v>0.171</v>
      </c>
      <c r="L32" s="39">
        <f t="shared" si="1"/>
        <v>17100000</v>
      </c>
      <c r="M32" s="39">
        <f t="shared" si="2"/>
        <v>12813787.935556388</v>
      </c>
    </row>
    <row r="33" spans="1:13" ht="12.75">
      <c r="A33" t="s">
        <v>143</v>
      </c>
      <c r="B33" t="s">
        <v>89</v>
      </c>
      <c r="C33" t="s">
        <v>104</v>
      </c>
      <c r="D33" t="s">
        <v>104</v>
      </c>
      <c r="E33" t="s">
        <v>89</v>
      </c>
      <c r="F33" t="s">
        <v>104</v>
      </c>
      <c r="G33" t="s">
        <v>93</v>
      </c>
      <c r="I33" s="39"/>
      <c r="K33" s="37">
        <f t="shared" si="0"/>
        <v>0</v>
      </c>
      <c r="L33" s="39">
        <f t="shared" si="1"/>
        <v>0</v>
      </c>
      <c r="M33" s="39">
        <f t="shared" si="2"/>
        <v>0</v>
      </c>
    </row>
    <row r="34" spans="1:13" ht="12.75">
      <c r="A34" t="s">
        <v>144</v>
      </c>
      <c r="B34" t="s">
        <v>103</v>
      </c>
      <c r="G34" t="s">
        <v>93</v>
      </c>
      <c r="I34" s="39">
        <v>2669</v>
      </c>
      <c r="J34" s="37">
        <v>17.1</v>
      </c>
      <c r="K34" s="37">
        <f aca="true" t="shared" si="3" ref="K34:K58">J34/100</f>
        <v>0.171</v>
      </c>
      <c r="L34" s="39">
        <f aca="true" t="shared" si="4" ref="L34:L58">K34*100000000</f>
        <v>17100000</v>
      </c>
      <c r="M34" s="39">
        <f aca="true" t="shared" si="5" ref="M34:M58">IF(ISERROR(((K34*100000000)/I34)*2000),0,(((K34*100000000)/I34)*2000))</f>
        <v>12813787.935556388</v>
      </c>
    </row>
    <row r="35" spans="1:13" ht="12.75">
      <c r="A35" t="s">
        <v>145</v>
      </c>
      <c r="B35" t="s">
        <v>89</v>
      </c>
      <c r="C35" t="s">
        <v>114</v>
      </c>
      <c r="D35" t="s">
        <v>104</v>
      </c>
      <c r="E35" t="s">
        <v>91</v>
      </c>
      <c r="F35" t="s">
        <v>115</v>
      </c>
      <c r="G35" t="s">
        <v>209</v>
      </c>
      <c r="H35" t="s">
        <v>110</v>
      </c>
      <c r="I35" s="39">
        <v>3179</v>
      </c>
      <c r="J35" s="37">
        <v>20.3</v>
      </c>
      <c r="K35" s="37">
        <f t="shared" si="3"/>
        <v>0.203</v>
      </c>
      <c r="L35" s="39">
        <f t="shared" si="4"/>
        <v>20300000</v>
      </c>
      <c r="M35" s="39">
        <f t="shared" si="5"/>
        <v>12771311.73324945</v>
      </c>
    </row>
    <row r="36" spans="1:13" ht="12.75">
      <c r="A36" t="s">
        <v>146</v>
      </c>
      <c r="B36" t="s">
        <v>94</v>
      </c>
      <c r="C36" t="s">
        <v>104</v>
      </c>
      <c r="D36" t="s">
        <v>104</v>
      </c>
      <c r="E36" t="s">
        <v>91</v>
      </c>
      <c r="F36" t="s">
        <v>91</v>
      </c>
      <c r="G36" t="s">
        <v>209</v>
      </c>
      <c r="I36" s="39"/>
      <c r="K36" s="37">
        <f t="shared" si="3"/>
        <v>0</v>
      </c>
      <c r="L36" s="39">
        <f t="shared" si="4"/>
        <v>0</v>
      </c>
      <c r="M36" s="39">
        <f t="shared" si="5"/>
        <v>0</v>
      </c>
    </row>
    <row r="37" spans="1:13" ht="12.75">
      <c r="A37" t="s">
        <v>147</v>
      </c>
      <c r="B37" t="s">
        <v>103</v>
      </c>
      <c r="G37" t="s">
        <v>93</v>
      </c>
      <c r="I37" s="39">
        <v>2669</v>
      </c>
      <c r="J37" s="37">
        <v>17.1</v>
      </c>
      <c r="K37" s="37">
        <f t="shared" si="3"/>
        <v>0.171</v>
      </c>
      <c r="L37" s="39">
        <f t="shared" si="4"/>
        <v>17100000</v>
      </c>
      <c r="M37" s="39">
        <f t="shared" si="5"/>
        <v>12813787.935556388</v>
      </c>
    </row>
    <row r="38" spans="1:13" ht="12.75">
      <c r="A38" t="s">
        <v>177</v>
      </c>
      <c r="B38" t="s">
        <v>103</v>
      </c>
      <c r="C38" t="s">
        <v>133</v>
      </c>
      <c r="D38" t="s">
        <v>104</v>
      </c>
      <c r="E38" t="s">
        <v>89</v>
      </c>
      <c r="F38" t="s">
        <v>115</v>
      </c>
      <c r="G38" t="s">
        <v>93</v>
      </c>
      <c r="H38" t="s">
        <v>97</v>
      </c>
      <c r="I38" s="39">
        <v>2380</v>
      </c>
      <c r="J38" s="37">
        <v>15.2</v>
      </c>
      <c r="K38" s="37">
        <f t="shared" si="3"/>
        <v>0.152</v>
      </c>
      <c r="L38" s="39">
        <f t="shared" si="4"/>
        <v>15200000</v>
      </c>
      <c r="M38" s="39">
        <f t="shared" si="5"/>
        <v>12773109.24369748</v>
      </c>
    </row>
    <row r="39" spans="1:13" ht="12.75">
      <c r="A39" t="s">
        <v>148</v>
      </c>
      <c r="B39" t="s">
        <v>94</v>
      </c>
      <c r="C39" t="s">
        <v>108</v>
      </c>
      <c r="D39" t="s">
        <v>91</v>
      </c>
      <c r="E39" t="s">
        <v>91</v>
      </c>
      <c r="F39" t="s">
        <v>109</v>
      </c>
      <c r="G39" t="s">
        <v>209</v>
      </c>
      <c r="H39" t="s">
        <v>93</v>
      </c>
      <c r="I39" s="39">
        <v>3757</v>
      </c>
      <c r="J39" s="37">
        <v>24</v>
      </c>
      <c r="K39" s="37">
        <f t="shared" si="3"/>
        <v>0.24</v>
      </c>
      <c r="L39" s="39">
        <f t="shared" si="4"/>
        <v>24000000</v>
      </c>
      <c r="M39" s="39">
        <f t="shared" si="5"/>
        <v>12776151.184455683</v>
      </c>
    </row>
    <row r="40" spans="1:13" ht="12.75">
      <c r="A40" t="s">
        <v>178</v>
      </c>
      <c r="B40" t="s">
        <v>89</v>
      </c>
      <c r="C40" t="s">
        <v>104</v>
      </c>
      <c r="D40" t="s">
        <v>91</v>
      </c>
      <c r="E40" t="s">
        <v>91</v>
      </c>
      <c r="F40" t="s">
        <v>91</v>
      </c>
      <c r="G40" t="s">
        <v>97</v>
      </c>
      <c r="I40" s="39">
        <v>2924</v>
      </c>
      <c r="J40" s="37">
        <v>18.7</v>
      </c>
      <c r="K40" s="37">
        <f t="shared" si="3"/>
        <v>0.187</v>
      </c>
      <c r="L40" s="39">
        <f t="shared" si="4"/>
        <v>18700000</v>
      </c>
      <c r="M40" s="39">
        <f t="shared" si="5"/>
        <v>12790697.674418606</v>
      </c>
    </row>
    <row r="41" spans="1:13" ht="12.75">
      <c r="A41" t="s">
        <v>149</v>
      </c>
      <c r="B41" t="s">
        <v>89</v>
      </c>
      <c r="C41" t="s">
        <v>89</v>
      </c>
      <c r="D41" t="s">
        <v>104</v>
      </c>
      <c r="E41" t="s">
        <v>89</v>
      </c>
      <c r="F41" t="s">
        <v>91</v>
      </c>
      <c r="G41" t="s">
        <v>93</v>
      </c>
      <c r="I41" s="39"/>
      <c r="K41" s="37">
        <f t="shared" si="3"/>
        <v>0</v>
      </c>
      <c r="L41" s="39">
        <f t="shared" si="4"/>
        <v>0</v>
      </c>
      <c r="M41" s="39">
        <f t="shared" si="5"/>
        <v>0</v>
      </c>
    </row>
    <row r="42" spans="1:13" ht="12.75">
      <c r="A42" t="s">
        <v>179</v>
      </c>
      <c r="B42" t="s">
        <v>150</v>
      </c>
      <c r="C42" t="s">
        <v>104</v>
      </c>
      <c r="D42" t="s">
        <v>104</v>
      </c>
      <c r="E42" t="s">
        <v>104</v>
      </c>
      <c r="F42" t="s">
        <v>115</v>
      </c>
      <c r="G42" t="s">
        <v>97</v>
      </c>
      <c r="H42" t="s">
        <v>97</v>
      </c>
      <c r="I42" s="39"/>
      <c r="K42" s="37">
        <f t="shared" si="3"/>
        <v>0</v>
      </c>
      <c r="L42" s="39">
        <f t="shared" si="4"/>
        <v>0</v>
      </c>
      <c r="M42" s="39">
        <f t="shared" si="5"/>
        <v>0</v>
      </c>
    </row>
    <row r="43" spans="1:13" ht="12.75">
      <c r="A43" t="s">
        <v>152</v>
      </c>
      <c r="B43" t="s">
        <v>103</v>
      </c>
      <c r="C43" t="s">
        <v>104</v>
      </c>
      <c r="D43" t="s">
        <v>104</v>
      </c>
      <c r="E43" t="s">
        <v>89</v>
      </c>
      <c r="F43" t="s">
        <v>104</v>
      </c>
      <c r="G43" t="s">
        <v>99</v>
      </c>
      <c r="I43" s="39">
        <v>2100</v>
      </c>
      <c r="J43" s="37">
        <v>14.5</v>
      </c>
      <c r="K43" s="37">
        <f t="shared" si="3"/>
        <v>0.145</v>
      </c>
      <c r="L43" s="39">
        <f t="shared" si="4"/>
        <v>14499999.999999998</v>
      </c>
      <c r="M43" s="39">
        <f t="shared" si="5"/>
        <v>13809523.809523808</v>
      </c>
    </row>
    <row r="44" spans="1:13" ht="12.75">
      <c r="A44" t="s">
        <v>153</v>
      </c>
      <c r="B44" t="s">
        <v>94</v>
      </c>
      <c r="C44" t="s">
        <v>99</v>
      </c>
      <c r="D44" t="s">
        <v>91</v>
      </c>
      <c r="F44" t="s">
        <v>100</v>
      </c>
      <c r="G44" t="s">
        <v>97</v>
      </c>
      <c r="H44" t="s">
        <v>97</v>
      </c>
      <c r="I44" s="39">
        <v>3757</v>
      </c>
      <c r="J44" s="37">
        <v>24</v>
      </c>
      <c r="K44" s="37">
        <f t="shared" si="3"/>
        <v>0.24</v>
      </c>
      <c r="L44" s="39">
        <f t="shared" si="4"/>
        <v>24000000</v>
      </c>
      <c r="M44" s="39">
        <f t="shared" si="5"/>
        <v>12776151.184455683</v>
      </c>
    </row>
    <row r="45" spans="1:13" ht="12.75">
      <c r="A45" t="s">
        <v>154</v>
      </c>
      <c r="B45" t="s">
        <v>103</v>
      </c>
      <c r="C45" t="s">
        <v>133</v>
      </c>
      <c r="D45" t="s">
        <v>104</v>
      </c>
      <c r="E45" t="s">
        <v>89</v>
      </c>
      <c r="F45" t="s">
        <v>115</v>
      </c>
      <c r="G45" t="s">
        <v>93</v>
      </c>
      <c r="H45" t="s">
        <v>97</v>
      </c>
      <c r="I45" s="39"/>
      <c r="K45" s="37">
        <f t="shared" si="3"/>
        <v>0</v>
      </c>
      <c r="L45" s="39">
        <f t="shared" si="4"/>
        <v>0</v>
      </c>
      <c r="M45" s="39">
        <f t="shared" si="5"/>
        <v>0</v>
      </c>
    </row>
    <row r="46" spans="1:13" ht="12.75">
      <c r="A46" t="s">
        <v>155</v>
      </c>
      <c r="B46" t="s">
        <v>89</v>
      </c>
      <c r="C46" t="s">
        <v>89</v>
      </c>
      <c r="D46" t="s">
        <v>91</v>
      </c>
      <c r="E46" t="s">
        <v>89</v>
      </c>
      <c r="F46" t="s">
        <v>91</v>
      </c>
      <c r="G46" t="s">
        <v>93</v>
      </c>
      <c r="I46" s="39"/>
      <c r="K46" s="37">
        <f t="shared" si="3"/>
        <v>0</v>
      </c>
      <c r="L46" s="39">
        <f t="shared" si="4"/>
        <v>0</v>
      </c>
      <c r="M46" s="39">
        <f t="shared" si="5"/>
        <v>0</v>
      </c>
    </row>
    <row r="47" spans="1:13" ht="12.75">
      <c r="A47" t="s">
        <v>156</v>
      </c>
      <c r="B47" t="s">
        <v>89</v>
      </c>
      <c r="C47" t="s">
        <v>104</v>
      </c>
      <c r="D47" t="s">
        <v>104</v>
      </c>
      <c r="E47" t="s">
        <v>89</v>
      </c>
      <c r="F47" t="s">
        <v>104</v>
      </c>
      <c r="G47" t="s">
        <v>93</v>
      </c>
      <c r="I47" s="39">
        <v>3247</v>
      </c>
      <c r="J47" s="37">
        <v>20.8</v>
      </c>
      <c r="K47" s="37">
        <f t="shared" si="3"/>
        <v>0.20800000000000002</v>
      </c>
      <c r="L47" s="39">
        <f t="shared" si="4"/>
        <v>20800000</v>
      </c>
      <c r="M47" s="39">
        <f t="shared" si="5"/>
        <v>12811826.301201109</v>
      </c>
    </row>
    <row r="48" spans="1:13" ht="12.75">
      <c r="A48" t="s">
        <v>157</v>
      </c>
      <c r="B48" t="s">
        <v>89</v>
      </c>
      <c r="C48" t="s">
        <v>104</v>
      </c>
      <c r="D48" t="s">
        <v>104</v>
      </c>
      <c r="E48" t="s">
        <v>91</v>
      </c>
      <c r="F48" t="s">
        <v>91</v>
      </c>
      <c r="G48" t="s">
        <v>97</v>
      </c>
      <c r="I48" s="39"/>
      <c r="K48" s="37">
        <f t="shared" si="3"/>
        <v>0</v>
      </c>
      <c r="L48" s="39">
        <f t="shared" si="4"/>
        <v>0</v>
      </c>
      <c r="M48" s="39">
        <f t="shared" si="5"/>
        <v>0</v>
      </c>
    </row>
    <row r="49" spans="1:13" ht="12.75">
      <c r="A49" t="s">
        <v>180</v>
      </c>
      <c r="B49" t="s">
        <v>130</v>
      </c>
      <c r="C49" t="s">
        <v>131</v>
      </c>
      <c r="D49" t="s">
        <v>104</v>
      </c>
      <c r="E49" t="s">
        <v>89</v>
      </c>
      <c r="F49" t="s">
        <v>132</v>
      </c>
      <c r="G49" t="s">
        <v>97</v>
      </c>
      <c r="H49" t="s">
        <v>101</v>
      </c>
      <c r="I49" s="39"/>
      <c r="K49" s="37">
        <f t="shared" si="3"/>
        <v>0</v>
      </c>
      <c r="L49" s="39">
        <f t="shared" si="4"/>
        <v>0</v>
      </c>
      <c r="M49" s="39">
        <f t="shared" si="5"/>
        <v>0</v>
      </c>
    </row>
    <row r="50" spans="1:13" ht="12.75">
      <c r="A50" t="s">
        <v>181</v>
      </c>
      <c r="B50" t="s">
        <v>103</v>
      </c>
      <c r="C50" t="s">
        <v>133</v>
      </c>
      <c r="D50" t="s">
        <v>104</v>
      </c>
      <c r="E50" t="s">
        <v>89</v>
      </c>
      <c r="F50" t="s">
        <v>115</v>
      </c>
      <c r="G50" t="s">
        <v>93</v>
      </c>
      <c r="H50" t="s">
        <v>97</v>
      </c>
      <c r="I50" s="39">
        <v>2236</v>
      </c>
      <c r="J50" s="37">
        <v>14.3</v>
      </c>
      <c r="K50" s="37">
        <f t="shared" si="3"/>
        <v>0.14300000000000002</v>
      </c>
      <c r="L50" s="39">
        <f t="shared" si="4"/>
        <v>14300000.000000002</v>
      </c>
      <c r="M50" s="39">
        <f t="shared" si="5"/>
        <v>12790697.674418606</v>
      </c>
    </row>
    <row r="51" spans="1:13" ht="12.75">
      <c r="A51" t="s">
        <v>158</v>
      </c>
      <c r="B51" t="s">
        <v>94</v>
      </c>
      <c r="C51" t="s">
        <v>112</v>
      </c>
      <c r="D51" t="s">
        <v>104</v>
      </c>
      <c r="E51" t="s">
        <v>91</v>
      </c>
      <c r="F51" t="s">
        <v>109</v>
      </c>
      <c r="G51" t="s">
        <v>209</v>
      </c>
      <c r="H51" t="s">
        <v>110</v>
      </c>
      <c r="I51" s="39">
        <v>3689</v>
      </c>
      <c r="J51" s="37">
        <v>23.6</v>
      </c>
      <c r="K51" s="37">
        <f t="shared" si="3"/>
        <v>0.23600000000000002</v>
      </c>
      <c r="L51" s="39">
        <f t="shared" si="4"/>
        <v>23600000</v>
      </c>
      <c r="M51" s="39">
        <f t="shared" si="5"/>
        <v>12794795.337489836</v>
      </c>
    </row>
    <row r="52" spans="1:13" ht="12.75">
      <c r="A52" t="s">
        <v>159</v>
      </c>
      <c r="B52" t="s">
        <v>89</v>
      </c>
      <c r="C52" t="s">
        <v>114</v>
      </c>
      <c r="D52" t="s">
        <v>104</v>
      </c>
      <c r="E52" t="s">
        <v>91</v>
      </c>
      <c r="F52" t="s">
        <v>115</v>
      </c>
      <c r="G52" t="s">
        <v>209</v>
      </c>
      <c r="H52" t="s">
        <v>110</v>
      </c>
      <c r="I52" s="39">
        <v>3179</v>
      </c>
      <c r="J52" s="37">
        <v>20.3</v>
      </c>
      <c r="K52" s="37">
        <f t="shared" si="3"/>
        <v>0.203</v>
      </c>
      <c r="L52" s="39">
        <f t="shared" si="4"/>
        <v>20300000</v>
      </c>
      <c r="M52" s="39">
        <f t="shared" si="5"/>
        <v>12771311.73324945</v>
      </c>
    </row>
    <row r="53" spans="1:13" ht="12.75">
      <c r="A53" t="s">
        <v>160</v>
      </c>
      <c r="B53" t="s">
        <v>130</v>
      </c>
      <c r="C53" t="s">
        <v>131</v>
      </c>
      <c r="D53" t="s">
        <v>104</v>
      </c>
      <c r="E53" t="s">
        <v>89</v>
      </c>
      <c r="F53" t="s">
        <v>161</v>
      </c>
      <c r="G53" t="s">
        <v>97</v>
      </c>
      <c r="H53" t="s">
        <v>101</v>
      </c>
      <c r="I53" s="39">
        <v>1913</v>
      </c>
      <c r="J53" s="37">
        <v>12.2</v>
      </c>
      <c r="K53" s="37">
        <f t="shared" si="3"/>
        <v>0.122</v>
      </c>
      <c r="L53" s="39">
        <f t="shared" si="4"/>
        <v>12200000</v>
      </c>
      <c r="M53" s="39">
        <f t="shared" si="5"/>
        <v>12754835.337166755</v>
      </c>
    </row>
    <row r="54" spans="1:13" ht="12.75">
      <c r="A54" t="s">
        <v>162</v>
      </c>
      <c r="B54" t="s">
        <v>89</v>
      </c>
      <c r="C54" t="s">
        <v>90</v>
      </c>
      <c r="D54" t="s">
        <v>91</v>
      </c>
      <c r="E54" t="s">
        <v>89</v>
      </c>
      <c r="F54" t="s">
        <v>92</v>
      </c>
      <c r="G54" t="s">
        <v>93</v>
      </c>
      <c r="H54" t="s">
        <v>93</v>
      </c>
      <c r="I54" s="39">
        <v>3052</v>
      </c>
      <c r="J54" s="37">
        <v>19.5</v>
      </c>
      <c r="K54" s="37">
        <f t="shared" si="3"/>
        <v>0.195</v>
      </c>
      <c r="L54" s="39">
        <f t="shared" si="4"/>
        <v>19500000</v>
      </c>
      <c r="M54" s="39">
        <f t="shared" si="5"/>
        <v>12778505.897771953</v>
      </c>
    </row>
    <row r="55" spans="1:13" ht="12.75">
      <c r="A55" t="s">
        <v>163</v>
      </c>
      <c r="B55" t="s">
        <v>94</v>
      </c>
      <c r="C55" t="s">
        <v>104</v>
      </c>
      <c r="D55" t="s">
        <v>91</v>
      </c>
      <c r="E55" t="s">
        <v>91</v>
      </c>
      <c r="F55" t="s">
        <v>91</v>
      </c>
      <c r="G55" t="s">
        <v>209</v>
      </c>
      <c r="I55" s="39">
        <v>4012</v>
      </c>
      <c r="J55" s="37">
        <v>25.7</v>
      </c>
      <c r="K55" s="37">
        <f t="shared" si="3"/>
        <v>0.257</v>
      </c>
      <c r="L55" s="39">
        <f t="shared" si="4"/>
        <v>25700000</v>
      </c>
      <c r="M55" s="39">
        <f t="shared" si="5"/>
        <v>12811565.304087738</v>
      </c>
    </row>
    <row r="56" spans="1:13" ht="12.75">
      <c r="A56" t="s">
        <v>164</v>
      </c>
      <c r="B56" t="s">
        <v>103</v>
      </c>
      <c r="G56" t="s">
        <v>99</v>
      </c>
      <c r="I56" s="39">
        <v>2100</v>
      </c>
      <c r="J56" s="37">
        <v>14.5</v>
      </c>
      <c r="K56" s="37">
        <f t="shared" si="3"/>
        <v>0.145</v>
      </c>
      <c r="L56" s="39">
        <f t="shared" si="4"/>
        <v>14499999.999999998</v>
      </c>
      <c r="M56" s="39">
        <f t="shared" si="5"/>
        <v>13809523.809523808</v>
      </c>
    </row>
    <row r="57" spans="1:13" ht="12.75">
      <c r="A57" t="s">
        <v>182</v>
      </c>
      <c r="B57" t="s">
        <v>94</v>
      </c>
      <c r="C57" t="s">
        <v>114</v>
      </c>
      <c r="D57" t="s">
        <v>104</v>
      </c>
      <c r="E57" t="s">
        <v>91</v>
      </c>
      <c r="F57" t="s">
        <v>115</v>
      </c>
      <c r="G57" t="s">
        <v>209</v>
      </c>
      <c r="H57" t="s">
        <v>110</v>
      </c>
      <c r="I57" s="39">
        <v>3689</v>
      </c>
      <c r="J57" s="37">
        <v>23.6</v>
      </c>
      <c r="K57" s="37">
        <f t="shared" si="3"/>
        <v>0.23600000000000002</v>
      </c>
      <c r="L57" s="39">
        <f t="shared" si="4"/>
        <v>23600000</v>
      </c>
      <c r="M57" s="39">
        <f t="shared" si="5"/>
        <v>12794795.337489836</v>
      </c>
    </row>
    <row r="58" spans="1:13" ht="12.75">
      <c r="A58" t="s">
        <v>165</v>
      </c>
      <c r="B58" t="s">
        <v>103</v>
      </c>
      <c r="C58" t="s">
        <v>104</v>
      </c>
      <c r="D58" t="s">
        <v>104</v>
      </c>
      <c r="E58" t="s">
        <v>89</v>
      </c>
      <c r="F58" t="s">
        <v>104</v>
      </c>
      <c r="G58" t="s">
        <v>99</v>
      </c>
      <c r="I58" s="39"/>
      <c r="K58" s="37">
        <f t="shared" si="3"/>
        <v>0</v>
      </c>
      <c r="L58" s="39">
        <f t="shared" si="4"/>
        <v>0</v>
      </c>
      <c r="M58" s="39">
        <f t="shared" si="5"/>
        <v>0</v>
      </c>
    </row>
    <row r="59" ht="12.75">
      <c r="I59" s="39"/>
    </row>
  </sheetData>
  <sheetProtection/>
  <printOptions gridLines="1"/>
  <pageMargins left="0.5" right="0.5" top="1" bottom="1" header="0.5" footer="0.5"/>
  <pageSetup fitToHeight="0" fitToWidth="1" orientation="landscape" scale="83"/>
  <headerFooter alignWithMargins="0">
    <oddHeader>&amp;L&amp;K000000&amp;A&amp;C&amp;K000000&amp;F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Lake Rudd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Cota</dc:creator>
  <cp:keywords/>
  <dc:description/>
  <cp:lastModifiedBy>Sean Cota NEFI</cp:lastModifiedBy>
  <cp:lastPrinted>2019-12-05T00:12:56Z</cp:lastPrinted>
  <dcterms:created xsi:type="dcterms:W3CDTF">2005-06-08T13:32:29Z</dcterms:created>
  <dcterms:modified xsi:type="dcterms:W3CDTF">2021-02-17T19:05:27Z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